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hidePivotFieldList="1"/>
  <xr:revisionPtr revIDLastSave="0" documentId="13_ncr:1_{099963BA-473C-46AD-A33E-4DEBE5A0FDF7}" xr6:coauthVersionLast="47" xr6:coauthVersionMax="47" xr10:uidLastSave="{00000000-0000-0000-0000-000000000000}"/>
  <bookViews>
    <workbookView xWindow="-110" yWindow="-110" windowWidth="19420" windowHeight="10420" tabRatio="826" xr2:uid="{00000000-000D-0000-FFFF-FFFF00000000}"/>
  </bookViews>
  <sheets>
    <sheet name="Wedding budget" sheetId="3" r:id="rId1"/>
  </sheets>
  <definedNames>
    <definedName name="_xlnm.Print_Area" localSheetId="0">'Wedding budget'!$A:$K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3" l="1"/>
  <c r="E68" i="3"/>
  <c r="E67" i="3"/>
  <c r="E66" i="3"/>
  <c r="E65" i="3"/>
  <c r="E64" i="3"/>
  <c r="E63" i="3"/>
  <c r="E62" i="3"/>
  <c r="E61" i="3"/>
  <c r="J60" i="3"/>
  <c r="J59" i="3"/>
  <c r="J58" i="3"/>
  <c r="J57" i="3"/>
  <c r="J56" i="3"/>
  <c r="E56" i="3"/>
  <c r="J55" i="3"/>
  <c r="E55" i="3"/>
  <c r="J54" i="3"/>
  <c r="E54" i="3"/>
  <c r="J53" i="3"/>
  <c r="E53" i="3"/>
  <c r="J52" i="3"/>
  <c r="E52" i="3"/>
  <c r="J51" i="3"/>
  <c r="E51" i="3"/>
  <c r="E50" i="3"/>
  <c r="E49" i="3"/>
  <c r="E48" i="3"/>
  <c r="J46" i="3"/>
  <c r="J45" i="3"/>
  <c r="J44" i="3"/>
  <c r="J43" i="3"/>
  <c r="E43" i="3"/>
  <c r="J42" i="3"/>
  <c r="E42" i="3"/>
  <c r="J41" i="3"/>
  <c r="E41" i="3"/>
  <c r="J36" i="3"/>
  <c r="E36" i="3"/>
  <c r="J35" i="3"/>
  <c r="E35" i="3"/>
  <c r="J34" i="3"/>
  <c r="E34" i="3"/>
  <c r="J33" i="3"/>
  <c r="E33" i="3"/>
  <c r="J32" i="3"/>
  <c r="E28" i="3"/>
  <c r="E27" i="3"/>
  <c r="J26" i="3"/>
  <c r="E26" i="3"/>
  <c r="J25" i="3"/>
  <c r="E25" i="3"/>
  <c r="J24" i="3"/>
  <c r="E24" i="3"/>
  <c r="J23" i="3"/>
  <c r="E23" i="3"/>
  <c r="J22" i="3"/>
  <c r="E22" i="3"/>
  <c r="J21" i="3"/>
  <c r="E21" i="3"/>
  <c r="J68" i="3"/>
  <c r="J67" i="3"/>
  <c r="J66" i="3"/>
  <c r="J65" i="3"/>
  <c r="J69" i="3" s="1"/>
  <c r="D29" i="3"/>
  <c r="P6" i="3" s="1"/>
  <c r="Q6" i="3" s="1"/>
  <c r="I27" i="3"/>
  <c r="P7" i="3" s="1"/>
  <c r="Q7" i="3" s="1"/>
  <c r="D37" i="3"/>
  <c r="P8" i="3" s="1"/>
  <c r="Q8" i="3" s="1"/>
  <c r="I37" i="3"/>
  <c r="P9" i="3" s="1"/>
  <c r="Q9" i="3" s="1"/>
  <c r="D44" i="3"/>
  <c r="P10" i="3" s="1"/>
  <c r="Q10" i="3" s="1"/>
  <c r="I47" i="3"/>
  <c r="P11" i="3" s="1"/>
  <c r="Q11" i="3" s="1"/>
  <c r="D57" i="3"/>
  <c r="P12" i="3" s="1"/>
  <c r="Q12" i="3" s="1"/>
  <c r="I61" i="3"/>
  <c r="P13" i="3" s="1"/>
  <c r="Q13" i="3" s="1"/>
  <c r="I69" i="3"/>
  <c r="P14" i="3" s="1"/>
  <c r="Q14" i="3" s="1"/>
  <c r="D69" i="3"/>
  <c r="P15" i="3" s="1"/>
  <c r="Q15" i="3" s="1"/>
  <c r="C29" i="3"/>
  <c r="O6" i="3" s="1"/>
  <c r="H27" i="3"/>
  <c r="O7" i="3" s="1"/>
  <c r="C37" i="3"/>
  <c r="O8" i="3" s="1"/>
  <c r="H37" i="3"/>
  <c r="O9" i="3" s="1"/>
  <c r="C44" i="3"/>
  <c r="O10" i="3" s="1"/>
  <c r="H47" i="3"/>
  <c r="O11" i="3" s="1"/>
  <c r="C57" i="3"/>
  <c r="O12" i="3" s="1"/>
  <c r="H61" i="3"/>
  <c r="O13" i="3" s="1"/>
  <c r="H69" i="3"/>
  <c r="O14" i="3" s="1"/>
  <c r="C69" i="3"/>
  <c r="O15" i="3" s="1"/>
  <c r="E44" i="3" l="1"/>
  <c r="E37" i="3"/>
  <c r="J37" i="3"/>
  <c r="M9" i="3"/>
  <c r="E29" i="3"/>
  <c r="J27" i="3"/>
  <c r="E57" i="3"/>
  <c r="E69" i="3"/>
  <c r="J47" i="3"/>
  <c r="J61" i="3"/>
  <c r="M12" i="3"/>
  <c r="M15" i="3"/>
  <c r="M10" i="3"/>
  <c r="M11" i="3"/>
  <c r="M14" i="3"/>
  <c r="M8" i="3"/>
  <c r="M13" i="3"/>
  <c r="M7" i="3"/>
  <c r="M6" i="3"/>
  <c r="C13" i="3" l="1"/>
  <c r="B14" i="3"/>
  <c r="C15" i="3"/>
  <c r="D10" i="3"/>
  <c r="D6" i="3"/>
  <c r="C8" i="3"/>
  <c r="D8" i="3"/>
  <c r="C6" i="3"/>
  <c r="B10" i="3"/>
  <c r="D9" i="3"/>
  <c r="C10" i="3"/>
  <c r="B9" i="3"/>
  <c r="D11" i="3"/>
  <c r="D7" i="3"/>
  <c r="B15" i="3"/>
  <c r="C14" i="3"/>
  <c r="B7" i="3"/>
  <c r="C7" i="3"/>
  <c r="D13" i="3"/>
  <c r="D12" i="3"/>
  <c r="B6" i="3"/>
  <c r="B11" i="3"/>
  <c r="C9" i="3"/>
  <c r="B13" i="3"/>
  <c r="B12" i="3"/>
  <c r="B8" i="3"/>
  <c r="C11" i="3"/>
  <c r="D15" i="3"/>
  <c r="C12" i="3"/>
  <c r="D14" i="3"/>
  <c r="E15" i="3" l="1"/>
  <c r="E10" i="3"/>
  <c r="E7" i="3"/>
  <c r="E8" i="3"/>
  <c r="E13" i="3"/>
  <c r="E14" i="3"/>
  <c r="E12" i="3"/>
  <c r="E11" i="3"/>
  <c r="E6" i="3"/>
  <c r="E9" i="3"/>
  <c r="C16" i="3"/>
  <c r="D16" i="3"/>
  <c r="E16" i="3" l="1"/>
</calcChain>
</file>

<file path=xl/sharedStrings.xml><?xml version="1.0" encoding="utf-8"?>
<sst xmlns="http://schemas.openxmlformats.org/spreadsheetml/2006/main" count="139" uniqueCount="100">
  <si>
    <t>SUMMARY</t>
  </si>
  <si>
    <t>OVER/UNDER</t>
  </si>
  <si>
    <t>SUMMARY OF ACTUAL EXPENSES</t>
  </si>
  <si>
    <t>Rank</t>
  </si>
  <si>
    <t>Category</t>
  </si>
  <si>
    <t>Estimated</t>
  </si>
  <si>
    <t>Actual</t>
  </si>
  <si>
    <t>Ranking Value</t>
  </si>
  <si>
    <t>Ref</t>
  </si>
  <si>
    <t>Apparel</t>
  </si>
  <si>
    <t>Decorations</t>
  </si>
  <si>
    <t>Gifts</t>
  </si>
  <si>
    <t>Flowers</t>
  </si>
  <si>
    <t>Music</t>
  </si>
  <si>
    <t>Photography</t>
  </si>
  <si>
    <t>Reception</t>
  </si>
  <si>
    <t>Stationery / Printing</t>
  </si>
  <si>
    <t>Transportation</t>
  </si>
  <si>
    <t>Other Expenses</t>
  </si>
  <si>
    <t>Total budget</t>
  </si>
  <si>
    <t>APPAREL</t>
  </si>
  <si>
    <t>DECORATIONS</t>
  </si>
  <si>
    <t>Engagement ring</t>
  </si>
  <si>
    <t>Bows for church pews</t>
  </si>
  <si>
    <t>Wedding rings</t>
  </si>
  <si>
    <t>Table centerpieces</t>
  </si>
  <si>
    <t>Tux, suit, and/or dresses</t>
  </si>
  <si>
    <t>Candles</t>
  </si>
  <si>
    <t>Veil/headpiece</t>
  </si>
  <si>
    <t>Lighting</t>
  </si>
  <si>
    <t>Shoes</t>
  </si>
  <si>
    <t>Balloons</t>
  </si>
  <si>
    <t>Jewelry</t>
  </si>
  <si>
    <t>Others</t>
  </si>
  <si>
    <t>Accessories</t>
  </si>
  <si>
    <t>Total for decorations</t>
  </si>
  <si>
    <t>Total for apparel</t>
  </si>
  <si>
    <t>FLOWERS</t>
  </si>
  <si>
    <t>Bouquets</t>
  </si>
  <si>
    <t>GIFTS</t>
  </si>
  <si>
    <t>Boutonnières</t>
  </si>
  <si>
    <t>Attendants</t>
  </si>
  <si>
    <t>Corsages</t>
  </si>
  <si>
    <t>Parents</t>
  </si>
  <si>
    <t>Ceremony</t>
  </si>
  <si>
    <t>Readers/other participants</t>
  </si>
  <si>
    <t>Total for gifts</t>
  </si>
  <si>
    <t>Total for flowers</t>
  </si>
  <si>
    <t xml:space="preserve">MUSIC </t>
  </si>
  <si>
    <t>PHOTOGRAPHY</t>
  </si>
  <si>
    <t>Musicians for ceremony</t>
  </si>
  <si>
    <t>Formals</t>
  </si>
  <si>
    <t>Band/DJ for reception</t>
  </si>
  <si>
    <t>Candid's</t>
  </si>
  <si>
    <t>Extra prints</t>
  </si>
  <si>
    <t>Total for music</t>
  </si>
  <si>
    <t>Photo albums</t>
  </si>
  <si>
    <t>Videography</t>
  </si>
  <si>
    <t>RECEPTION</t>
  </si>
  <si>
    <t>Total for photography</t>
  </si>
  <si>
    <t>Room/hall fees</t>
  </si>
  <si>
    <t>Tables and chairs</t>
  </si>
  <si>
    <t>Food</t>
  </si>
  <si>
    <t>STATIONERY / PRINTING</t>
  </si>
  <si>
    <t>Drinks</t>
  </si>
  <si>
    <t>Invitations</t>
  </si>
  <si>
    <t>Linens</t>
  </si>
  <si>
    <t>Announcements</t>
  </si>
  <si>
    <t>Cake</t>
  </si>
  <si>
    <t>Thank-You cards</t>
  </si>
  <si>
    <t>Favors</t>
  </si>
  <si>
    <t>Personal stationery</t>
  </si>
  <si>
    <t>Staff and gratuities</t>
  </si>
  <si>
    <t>Guest book</t>
  </si>
  <si>
    <t>Programs</t>
  </si>
  <si>
    <t>Total for reception</t>
  </si>
  <si>
    <t>Reception napkins</t>
  </si>
  <si>
    <t>Matchbooks</t>
  </si>
  <si>
    <t>Calligraphy</t>
  </si>
  <si>
    <t>OTHER EXPENSES</t>
  </si>
  <si>
    <t>Officiant</t>
  </si>
  <si>
    <t>Total for stationery / printing</t>
  </si>
  <si>
    <t>Church/ceremony site fee</t>
  </si>
  <si>
    <t>Wedding coordinator</t>
  </si>
  <si>
    <t>Rehearsal dinner</t>
  </si>
  <si>
    <t>TRANSPORTATION</t>
  </si>
  <si>
    <t>Engagement party</t>
  </si>
  <si>
    <t>Limousines/trolleys</t>
  </si>
  <si>
    <t>Showers</t>
  </si>
  <si>
    <t>Parking</t>
  </si>
  <si>
    <t>Bachelor/ette parties</t>
  </si>
  <si>
    <t>Taxis</t>
  </si>
  <si>
    <t>Hotel rooms</t>
  </si>
  <si>
    <t>Total for other expenses</t>
  </si>
  <si>
    <t>Total for transportation</t>
  </si>
  <si>
    <t>ESTIMATED (EUR)</t>
  </si>
  <si>
    <t>ACTUAL (EUR)</t>
  </si>
  <si>
    <t>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</si>
  <si>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WEDDING BUDGET WORKSHEET</t>
  </si>
  <si>
    <t xml:space="preserve">"Digital training on financial literacy for youth  with fewer opportunities“
Project number: 2022-2-BG01-KA220-YOU-000092208
R4: Supportive worksheets on proper own financial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</si>
</sst>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quot;$&quot;#,##0.00_);[Red]\(&quot;$&quot;#,##0.00\)"/>
    <numFmt numFmtId="165" formatCode="&quot;$&quot;#,##0.00"/>
    <numFmt numFmtId="166" formatCode="0.0000"/>
  </numFmts>
  <fonts count="18" x14ac:knownFonts="1">
    <font>
      <sz val="10"/>
      <name val="Arial"/>
    </font>
    <font>
      <sz val="11"/>
      <color theme="1" tint="0.14999847407452621"/>
      <name val="Arial"/>
      <family val="1"/>
      <scheme val="minor"/>
    </font>
    <font>
      <sz val="11"/>
      <color theme="1" tint="0.249977111117893"/>
      <name val="Arial"/>
      <family val="1"/>
      <scheme val="minor"/>
    </font>
    <font>
      <sz val="11"/>
      <color theme="1" tint="0.14999847407452621"/>
      <name val="Arial"/>
      <family val="2"/>
    </font>
    <font>
      <sz val="11"/>
      <color theme="0"/>
      <name val="Arial"/>
      <family val="2"/>
    </font>
    <font>
      <sz val="11"/>
      <name val="Arial"/>
      <family val="2"/>
    </font>
    <font>
      <sz val="11"/>
      <color theme="3" tint="-0.499984740745262"/>
      <name val="Arial"/>
      <family val="2"/>
    </font>
    <font>
      <b/>
      <sz val="11"/>
      <color theme="3"/>
      <name val="Arial"/>
      <family val="2"/>
      <scheme val="minor"/>
    </font>
    <font>
      <sz val="72"/>
      <color theme="3" tint="-0.249977111117893"/>
      <name val="Perpetua"/>
      <family val="1"/>
      <scheme val="major"/>
    </font>
    <font>
      <b/>
      <sz val="10"/>
      <color theme="3" tint="-0.499984740745262"/>
      <name val="Arial"/>
      <family val="2"/>
      <scheme val="minor"/>
    </font>
    <font>
      <sz val="10"/>
      <color theme="3" tint="-0.499984740745262"/>
      <name val="Arial"/>
      <family val="2"/>
      <scheme val="minor"/>
    </font>
    <font>
      <sz val="11"/>
      <color theme="3"/>
      <name val="Arial"/>
      <family val="2"/>
      <scheme val="minor"/>
    </font>
    <font>
      <sz val="11"/>
      <color theme="3" tint="-0.499984740745262"/>
      <name val="Arial"/>
      <family val="2"/>
      <scheme val="minor"/>
    </font>
    <font>
      <b/>
      <sz val="11"/>
      <color theme="3" tint="-0.499984740745262"/>
      <name val="Arial"/>
      <family val="2"/>
      <scheme val="minor"/>
    </font>
    <font>
      <sz val="11"/>
      <color theme="1" tint="0.14999847407452621"/>
      <name val="Arial"/>
      <family val="2"/>
      <scheme val="minor"/>
    </font>
    <font>
      <b/>
      <sz val="20"/>
      <color theme="1" tint="0.14999847407452621"/>
      <name val="Arial"/>
      <family val="2"/>
    </font>
    <font>
      <b/>
      <sz val="16"/>
      <color theme="1" tint="0.14999847407452621"/>
      <name val="Arial"/>
      <family val="2"/>
    </font>
    <font>
      <b/>
      <sz val="11"/>
      <color theme="1" tint="0.14999847407452621"/>
      <name val="Arial"/>
      <family val="2"/>
      <charset val="204"/>
      <scheme val="minor"/>
    </font>
  </fonts>
  <fills count="3">
    <fill>
      <patternFill patternType="none"/>
    </fill>
    <fill>
      <patternFill patternType="gray125"/>
    </fill>
    <fill>
      <patternFill patternType="solid">
        <fgColor theme="3" tint="0.39997558519241921"/>
        <bgColor indexed="64"/>
      </patternFill>
    </fill>
  </fills>
  <borders count="4">
    <border>
      <left/>
      <right/>
      <top/>
      <bottom/>
      <diagonal/>
    </border>
    <border>
      <left/>
      <right/>
      <top/>
      <bottom style="thin">
        <color theme="3"/>
      </bottom>
      <diagonal/>
    </border>
    <border>
      <left style="thin">
        <color theme="3"/>
      </left>
      <right style="thin">
        <color theme="3"/>
      </right>
      <top style="thin">
        <color theme="3"/>
      </top>
      <bottom style="thin">
        <color theme="3"/>
      </bottom>
      <diagonal/>
    </border>
    <border>
      <left/>
      <right/>
      <top style="thin">
        <color theme="3"/>
      </top>
      <bottom/>
      <diagonal/>
    </border>
  </borders>
  <cellStyleXfs count="1">
    <xf numFmtId="0" fontId="0" fillId="0" borderId="0"/>
  </cellStyleXfs>
  <cellXfs count="5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165" fontId="1" fillId="0" borderId="0" xfId="0" applyNumberFormat="1" applyFont="1" applyAlignment="1">
      <alignment horizontal="center" vertical="center"/>
    </xf>
    <xf numFmtId="0" fontId="1" fillId="0" borderId="0" xfId="0" applyFont="1" applyAlignment="1">
      <alignment horizontal="left" vertical="center" indent="1"/>
    </xf>
    <xf numFmtId="0" fontId="2" fillId="0" borderId="0" xfId="0" applyFont="1" applyAlignment="1">
      <alignment horizontal="left" indent="1"/>
    </xf>
    <xf numFmtId="165" fontId="2" fillId="0" borderId="0" xfId="0" applyNumberFormat="1"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indent="1"/>
    </xf>
    <xf numFmtId="165"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textRotation="68"/>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left" vertical="center" indent="1"/>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5" fillId="0" borderId="0" xfId="0" applyFont="1"/>
    <xf numFmtId="0" fontId="6" fillId="0" borderId="0" xfId="0" applyFont="1" applyAlignment="1">
      <alignment vertical="center"/>
    </xf>
    <xf numFmtId="0" fontId="9" fillId="2" borderId="2" xfId="0" applyFont="1" applyFill="1" applyBorder="1" applyAlignment="1">
      <alignment horizontal="left" vertical="center" indent="1"/>
    </xf>
    <xf numFmtId="165" fontId="9" fillId="2" borderId="2" xfId="0" applyNumberFormat="1" applyFont="1" applyFill="1" applyBorder="1" applyAlignment="1">
      <alignment horizontal="center" vertical="center"/>
    </xf>
    <xf numFmtId="0" fontId="10" fillId="0" borderId="0" xfId="0" applyFont="1" applyAlignment="1">
      <alignment horizontal="left" vertical="center" indent="1"/>
    </xf>
    <xf numFmtId="165" fontId="10" fillId="0" borderId="0" xfId="0" applyNumberFormat="1" applyFont="1" applyAlignment="1">
      <alignment horizontal="center" vertical="center"/>
    </xf>
    <xf numFmtId="165" fontId="10" fillId="2" borderId="2"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164" fontId="10" fillId="0" borderId="0" xfId="0" applyNumberFormat="1" applyFont="1" applyAlignment="1">
      <alignment horizontal="center" vertical="center"/>
    </xf>
    <xf numFmtId="0" fontId="11" fillId="0" borderId="0" xfId="0" applyFont="1" applyAlignment="1">
      <alignment horizontal="center" vertical="center"/>
    </xf>
    <xf numFmtId="164" fontId="9" fillId="0" borderId="0" xfId="0" applyNumberFormat="1"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center" indent="1"/>
    </xf>
    <xf numFmtId="165" fontId="11" fillId="0" borderId="0" xfId="0" applyNumberFormat="1" applyFont="1" applyAlignment="1">
      <alignment horizontal="center" vertical="center"/>
    </xf>
    <xf numFmtId="0" fontId="11" fillId="0" borderId="0" xfId="0" applyFont="1" applyAlignment="1">
      <alignment horizontal="left" vertical="center" indent="1"/>
    </xf>
    <xf numFmtId="165" fontId="14" fillId="0" borderId="0" xfId="0" applyNumberFormat="1" applyFont="1" applyAlignment="1">
      <alignment horizontal="center" vertical="center"/>
    </xf>
    <xf numFmtId="0" fontId="14" fillId="0" borderId="0" xfId="0" applyFont="1" applyAlignment="1">
      <alignment horizontal="center" vertical="center"/>
    </xf>
    <xf numFmtId="43" fontId="10" fillId="0" borderId="0" xfId="0" applyNumberFormat="1" applyFont="1" applyAlignment="1">
      <alignment horizontal="center" vertical="center"/>
    </xf>
    <xf numFmtId="43" fontId="9" fillId="0" borderId="0" xfId="0" applyNumberFormat="1" applyFont="1" applyAlignment="1">
      <alignment horizontal="center" vertical="center"/>
    </xf>
    <xf numFmtId="165" fontId="8" fillId="0" borderId="1" xfId="0" applyNumberFormat="1" applyFont="1" applyBorder="1" applyAlignment="1">
      <alignment horizontal="left" indent="10"/>
    </xf>
    <xf numFmtId="165" fontId="16" fillId="0" borderId="3" xfId="0" applyNumberFormat="1" applyFont="1" applyBorder="1" applyAlignment="1">
      <alignment horizontal="center" vertical="center" wrapText="1"/>
    </xf>
    <xf numFmtId="165" fontId="16" fillId="0" borderId="3" xfId="0" applyNumberFormat="1"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wrapText="1"/>
    </xf>
  </cellXfs>
  <cellStyles count="1">
    <cellStyle name="Normal" xfId="0" builtinId="0"/>
  </cellStyles>
  <dxfs count="143">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b/>
        <strike val="0"/>
        <outline val="0"/>
        <shadow val="0"/>
        <u val="none"/>
        <vertAlign val="baseline"/>
        <sz val="10"/>
        <color theme="3" tint="-0.499984740745262"/>
        <name val="Arial"/>
        <family val="2"/>
        <scheme val="minor"/>
      </font>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dxf>
    <dxf>
      <font>
        <b val="0"/>
        <i val="0"/>
        <strike val="0"/>
        <condense val="0"/>
        <extend val="0"/>
        <outline val="0"/>
        <shadow val="0"/>
        <u val="none"/>
        <vertAlign val="baseline"/>
        <sz val="10"/>
        <color theme="3" tint="-0.499984740745262"/>
        <name val="Arial"/>
        <family val="2"/>
        <scheme val="minor"/>
      </font>
      <numFmt numFmtId="164" formatCode="&quot;$&quot;#,##0.00_);[Red]\(&quot;$&quot;#,##0.00\)"/>
      <alignment horizontal="center" vertical="center" textRotation="0" wrapText="0" indent="0" justifyLastLine="0" shrinkToFit="0" readingOrder="0"/>
    </dxf>
    <dxf>
      <font>
        <strike val="0"/>
        <outline val="0"/>
        <shadow val="0"/>
        <u val="none"/>
        <vertAlign val="baseline"/>
        <color theme="3" tint="-0.499984740745262"/>
        <name val="Arial"/>
        <family val="2"/>
        <scheme val="minor"/>
      </font>
      <numFmt numFmtId="164" formatCode="&quot;$&quot;#,##0.00_);[Red]\(&quot;$&quot;#,##0.0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strike val="0"/>
        <outline val="0"/>
        <shadow val="0"/>
        <u val="none"/>
        <vertAlign val="baseline"/>
        <sz val="10"/>
        <color theme="3" tint="-0.499984740745262"/>
        <name val="Arial"/>
        <family val="2"/>
        <scheme val="minor"/>
      </font>
      <numFmt numFmtId="165" formatCode="&quot;$&quot;#,##0.00"/>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alignment horizontal="left" vertical="center" textRotation="0" wrapText="0" indent="1" justifyLastLine="0" shrinkToFit="0" readingOrder="0"/>
    </dxf>
    <dxf>
      <font>
        <strike val="0"/>
        <outline val="0"/>
        <shadow val="0"/>
        <u val="none"/>
        <vertAlign val="baseline"/>
        <sz val="10"/>
        <color theme="3" tint="-0.499984740745262"/>
        <name val="Arial"/>
        <family val="2"/>
        <scheme val="minor"/>
      </font>
    </dxf>
    <dxf>
      <font>
        <strike val="0"/>
        <outline val="0"/>
        <shadow val="0"/>
        <u val="none"/>
        <vertAlign val="baseline"/>
        <sz val="10"/>
        <color theme="3" tint="-0.499984740745262"/>
        <name val="Arial"/>
        <family val="2"/>
        <scheme val="minor"/>
      </font>
      <border diagonalUp="0" diagonalDown="0" outline="0">
        <left style="thin">
          <color theme="3"/>
        </left>
        <right style="thin">
          <color theme="3"/>
        </right>
        <top/>
        <bottom/>
      </border>
    </dxf>
    <dxf>
      <font>
        <strike val="0"/>
        <outline val="0"/>
        <shadow val="0"/>
        <u val="none"/>
        <vertAlign val="baseline"/>
        <color theme="3" tint="-0.499984740745262"/>
        <name val="Arial"/>
        <family val="2"/>
        <scheme val="minor"/>
      </font>
    </dxf>
    <dxf>
      <font>
        <b/>
        <strike val="0"/>
        <outline val="0"/>
        <shadow val="0"/>
        <u val="none"/>
        <vertAlign val="baseline"/>
        <sz val="10"/>
        <color theme="3" tint="-0.499984740745262"/>
        <name val="Arial"/>
        <family val="2"/>
        <scheme val="minor"/>
      </font>
      <border diagonalUp="0" diagonalDown="0" outline="0">
        <left style="thin">
          <color theme="3"/>
        </left>
        <right style="thin">
          <color theme="3"/>
        </right>
        <top/>
        <bottom/>
      </border>
    </dxf>
    <dxf>
      <font>
        <b val="0"/>
        <i val="0"/>
        <strike val="0"/>
        <condense val="0"/>
        <extend val="0"/>
        <outline val="0"/>
        <shadow val="0"/>
        <u val="none"/>
        <vertAlign val="baseline"/>
        <sz val="10"/>
        <color theme="3" tint="-0.499984740745262"/>
        <name val="Arial"/>
        <family val="2"/>
        <scheme val="minor"/>
      </font>
      <numFmt numFmtId="165" formatCode="&quot;$&quot;#,##0.00"/>
      <fill>
        <patternFill patternType="solid">
          <fgColor indexed="64"/>
          <bgColor theme="3" tint="0.39997558519241921"/>
        </patternFill>
      </fill>
      <alignment horizontal="center" vertical="center" textRotation="0" wrapText="0" indent="0" justifyLastLine="0" shrinkToFit="0" readingOrder="0"/>
      <border diagonalUp="0" diagonalDown="0" outline="0">
        <left style="thin">
          <color theme="3"/>
        </left>
        <right style="thin">
          <color theme="3"/>
        </right>
        <top style="thin">
          <color theme="3"/>
        </top>
        <bottom style="thin">
          <color theme="3"/>
        </bottom>
      </border>
    </dxf>
    <dxf>
      <font>
        <strike val="0"/>
        <outline val="0"/>
        <shadow val="0"/>
        <u val="none"/>
        <vertAlign val="baseline"/>
        <sz val="10"/>
        <color theme="3" tint="-0.499984740745262"/>
        <name val="Arial"/>
        <family val="2"/>
        <scheme val="minor"/>
      </font>
      <numFmt numFmtId="165" formatCode="&quot;$&quot;#,##0.00"/>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tint="-0.499984740745262"/>
        <name val="Arial"/>
        <family val="2"/>
        <scheme val="minor"/>
      </font>
      <numFmt numFmtId="35" formatCode="_-* #,##0.00_-;\-* #,##0.00_-;_-* &quot;-&quot;??_-;_-@_-"/>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numFmt numFmtId="35" formatCode="_-* #,##0.00_-;\-* #,##0.00_-;_-* &quot;-&quot;??_-;_-@_-"/>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theme="3"/>
        </left>
        <right style="thin">
          <color theme="3"/>
        </right>
        <top style="thin">
          <color theme="3"/>
        </top>
        <bottom style="thin">
          <color theme="3"/>
        </bottom>
      </border>
    </dxf>
    <dxf>
      <font>
        <strike val="0"/>
        <outline val="0"/>
        <shadow val="0"/>
        <u val="none"/>
        <vertAlign val="baseline"/>
        <sz val="10"/>
        <color theme="3" tint="-0.499984740745262"/>
        <name val="Arial"/>
        <family val="2"/>
        <scheme val="minor"/>
      </font>
      <numFmt numFmtId="35" formatCode="_-* #,##0.00_-;\-* #,##0.00_-;_-* &quot;-&quot;??_-;_-@_-"/>
      <alignment horizontal="center" vertical="center" textRotation="0" wrapText="0" indent="0" justifyLastLine="0" shrinkToFit="0" readingOrder="0"/>
    </dxf>
    <dxf>
      <font>
        <b/>
        <i val="0"/>
        <strike val="0"/>
        <condense val="0"/>
        <extend val="0"/>
        <outline val="0"/>
        <shadow val="0"/>
        <u val="none"/>
        <vertAlign val="baseline"/>
        <sz val="10"/>
        <color theme="3" tint="-0.499984740745262"/>
        <name val="Arial"/>
        <family val="2"/>
        <scheme val="minor"/>
      </font>
      <fill>
        <patternFill patternType="solid">
          <fgColor indexed="64"/>
          <bgColor theme="3" tint="0.39997558519241921"/>
        </patternFill>
      </fill>
      <alignment horizontal="left" vertical="center" textRotation="0" wrapText="0" indent="1" justifyLastLine="0" shrinkToFit="0" readingOrder="0"/>
      <border diagonalUp="0" diagonalDown="0" outline="0">
        <left style="thin">
          <color theme="3"/>
        </left>
        <right style="thin">
          <color theme="3"/>
        </right>
        <top style="thin">
          <color theme="3"/>
        </top>
        <bottom style="thin">
          <color theme="3"/>
        </bottom>
      </border>
    </dxf>
    <dxf>
      <font>
        <strike val="0"/>
        <outline val="0"/>
        <shadow val="0"/>
        <u val="none"/>
        <vertAlign val="baseline"/>
        <sz val="10"/>
        <color theme="3" tint="-0.499984740745262"/>
        <name val="Arial"/>
        <family val="2"/>
        <scheme val="minor"/>
      </font>
      <alignment horizontal="left" vertical="center" textRotation="0" wrapText="0" indent="1" justifyLastLine="0" shrinkToFit="0" readingOrder="0"/>
    </dxf>
    <dxf>
      <border>
        <top style="thin">
          <color theme="3"/>
        </top>
      </border>
    </dxf>
    <dxf>
      <font>
        <strike val="0"/>
        <outline val="0"/>
        <shadow val="0"/>
        <u val="none"/>
        <vertAlign val="baseline"/>
        <sz val="10"/>
        <color theme="3" tint="-0.499984740745262"/>
        <name val="Arial"/>
        <family val="2"/>
        <scheme val="minor"/>
      </font>
      <fill>
        <patternFill patternType="solid">
          <fgColor indexed="64"/>
          <bgColor theme="3" tint="0.39997558519241921"/>
        </patternFill>
      </fill>
      <border diagonalUp="0" diagonalDown="0" outline="0">
        <left style="thin">
          <color theme="3"/>
        </left>
        <right style="thin">
          <color theme="3"/>
        </right>
        <top/>
        <bottom/>
      </border>
    </dxf>
    <dxf>
      <font>
        <strike val="0"/>
        <outline val="0"/>
        <shadow val="0"/>
        <u val="none"/>
        <vertAlign val="baseline"/>
        <sz val="10"/>
        <color theme="3" tint="-0.499984740745262"/>
        <name val="Arial"/>
        <family val="2"/>
        <scheme val="minor"/>
      </font>
    </dxf>
    <dxf>
      <border>
        <bottom style="thin">
          <color theme="3"/>
        </bottom>
      </border>
    </dxf>
    <dxf>
      <font>
        <b/>
        <strike val="0"/>
        <outline val="0"/>
        <shadow val="0"/>
        <u val="none"/>
        <vertAlign val="baseline"/>
        <sz val="10"/>
        <color theme="3" tint="-0.499984740745262"/>
        <name val="Arial"/>
        <family val="2"/>
        <scheme val="minor"/>
      </font>
      <fill>
        <patternFill patternType="solid">
          <fgColor indexed="64"/>
          <bgColor theme="3" tint="0.39997558519241921"/>
        </patternFill>
      </fill>
      <border diagonalUp="0" diagonalDown="0" outline="0">
        <left style="thin">
          <color theme="3"/>
        </left>
        <right style="thin">
          <color theme="3"/>
        </right>
        <top/>
        <bottom/>
      </border>
    </dxf>
    <dxf>
      <fill>
        <patternFill patternType="solid">
          <fgColor theme="6" tint="0.79998168889431442"/>
          <bgColor theme="6" tint="0.79998168889431442"/>
        </patternFill>
      </fill>
    </dxf>
    <dxf>
      <fill>
        <patternFill patternType="solid">
          <fgColor theme="6" tint="0.79995117038483843"/>
          <bgColor theme="8"/>
        </patternFill>
      </fill>
    </dxf>
    <dxf>
      <font>
        <b/>
        <color theme="6" tint="-0.249977111117893"/>
      </font>
    </dxf>
    <dxf>
      <font>
        <b/>
        <color theme="6" tint="-0.249977111117893"/>
      </font>
    </dxf>
    <dxf>
      <font>
        <b val="0"/>
        <i val="0"/>
        <color theme="6" tint="-0.249977111117893"/>
      </font>
      <fill>
        <patternFill patternType="none">
          <bgColor auto="1"/>
        </patternFill>
      </fill>
      <border>
        <top style="thin">
          <color theme="8" tint="-9.9948118533890809E-2"/>
        </top>
        <bottom/>
      </border>
    </dxf>
    <dxf>
      <font>
        <b val="0"/>
        <i val="0"/>
        <color theme="6" tint="-0.249977111117893"/>
      </font>
      <fill>
        <patternFill>
          <bgColor theme="4"/>
        </patternFill>
      </fill>
      <border>
        <top style="thick">
          <color theme="4"/>
        </top>
        <bottom style="thin">
          <color theme="4"/>
        </bottom>
      </border>
    </dxf>
    <dxf>
      <font>
        <color theme="6" tint="-0.249977111117893"/>
      </font>
      <border diagonalUp="0" diagonalDown="0">
        <left/>
        <right/>
        <top/>
        <bottom/>
        <vertical/>
        <horizontal/>
      </border>
    </dxf>
    <dxf>
      <fill>
        <patternFill patternType="none">
          <bgColor auto="1"/>
        </patternFill>
      </fill>
    </dxf>
    <dxf>
      <fill>
        <patternFill>
          <bgColor theme="3" tint="0.39994506668294322"/>
        </patternFill>
      </fill>
    </dxf>
    <dxf>
      <fill>
        <patternFill>
          <bgColor theme="3" tint="0.39994506668294322"/>
        </patternFill>
      </fill>
    </dxf>
    <dxf>
      <border>
        <left style="thin">
          <color theme="3"/>
        </left>
        <right style="thin">
          <color theme="3"/>
        </right>
        <top style="thin">
          <color theme="3"/>
        </top>
        <bottom style="thin">
          <color theme="3"/>
        </bottom>
        <vertical style="thin">
          <color theme="3"/>
        </vertical>
        <horizontal style="thin">
          <color theme="3"/>
        </horizontal>
      </border>
    </dxf>
    <dxf>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bgColor theme="3" tint="0.59996337778862885"/>
        </patternFill>
      </fill>
    </dxf>
    <dxf>
      <fill>
        <patternFill>
          <bgColor theme="3" tint="0.79998168889431442"/>
        </patternFill>
      </fill>
    </dxf>
    <dxf>
      <fill>
        <patternFill>
          <bgColor theme="3"/>
        </patternFill>
      </fill>
    </dxf>
    <dxf>
      <fill>
        <patternFill>
          <bgColor theme="5"/>
        </patternFill>
      </fill>
    </dxf>
    <dxf>
      <border>
        <left style="thin">
          <color theme="3"/>
        </left>
        <right style="thin">
          <color theme="3"/>
        </right>
        <top style="thin">
          <color theme="3"/>
        </top>
        <bottom style="thin">
          <color theme="3"/>
        </bottom>
        <vertical style="thin">
          <color theme="3"/>
        </vertical>
        <horizontal style="thin">
          <color theme="3"/>
        </horizontal>
      </border>
    </dxf>
    <dxf>
      <fill>
        <patternFill>
          <bgColor theme="3"/>
        </patternFill>
      </fill>
      <border>
        <left style="thin">
          <color theme="3"/>
        </left>
        <right style="thin">
          <color theme="3"/>
        </right>
        <top style="thin">
          <color theme="3"/>
        </top>
        <bottom style="thin">
          <color theme="3"/>
        </bottom>
        <vertical style="thin">
          <color theme="3"/>
        </vertical>
        <horizontal style="thin">
          <color theme="3"/>
        </horizontal>
      </border>
    </dxf>
    <dxf>
      <fill>
        <patternFill>
          <bgColor theme="5"/>
        </patternFill>
      </fill>
    </dxf>
  </dxfs>
  <tableStyles count="5" defaultTableStyle="TableStyleMedium2" defaultPivotStyle="PivotStyleLight16">
    <tableStyle name="Table Style 1" pivot="0" count="2" xr9:uid="{3E68996B-CBA3-9440-8B40-380F6AE6A524}">
      <tableStyleElement type="headerRow" dxfId="142"/>
      <tableStyleElement type="totalRow" dxfId="141"/>
    </tableStyle>
    <tableStyle name="Table Style 2" pivot="0" count="3" xr9:uid="{97B1F207-7AF4-7F43-B9AA-798E5EB9514A}">
      <tableStyleElement type="wholeTable" dxfId="140"/>
      <tableStyleElement type="headerRow" dxfId="139"/>
      <tableStyleElement type="totalRow" dxfId="138"/>
    </tableStyle>
    <tableStyle name="Table Style 3" pivot="0" count="4" xr9:uid="{7C3D2DDB-5BDD-F547-B2B3-61722682222E}">
      <tableStyleElement type="headerRow" dxfId="137"/>
      <tableStyleElement type="totalRow" dxfId="136"/>
      <tableStyleElement type="firstRowStripe" dxfId="135"/>
      <tableStyleElement type="secondRowStripe" dxfId="134"/>
    </tableStyle>
    <tableStyle name="Table Style 4" pivot="0" count="4" xr9:uid="{E7043985-2C79-8647-95C9-253177091258}">
      <tableStyleElement type="wholeTable" dxfId="133"/>
      <tableStyleElement type="headerRow" dxfId="132"/>
      <tableStyleElement type="totalRow" dxfId="131"/>
      <tableStyleElement type="firstColumn" dxfId="130"/>
    </tableStyle>
    <tableStyle name="TableStyleLight4 2" pivot="0" count="7" xr9:uid="{00000000-0011-0000-FFFF-FFFF00000000}">
      <tableStyleElement type="wholeTable" dxfId="129"/>
      <tableStyleElement type="headerRow" dxfId="128"/>
      <tableStyleElement type="totalRow" dxfId="127"/>
      <tableStyleElement type="firstColumn" dxfId="126"/>
      <tableStyleElement type="lastColumn" dxfId="125"/>
      <tableStyleElement type="firstRowStripe" dxfId="124"/>
      <tableStyleElement type="firstColumnStripe" dxfId="12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37D8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4D1"/>
      <color rgb="FFFFF9E7"/>
      <color rgb="FF75BDA7"/>
      <color rgb="FFC5AC84"/>
      <color rgb="FF303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5639588173211"/>
          <c:y val="3.2751669624672269E-2"/>
          <c:w val="0.76203249177744936"/>
          <c:h val="0.95593221755690083"/>
        </c:manualLayout>
      </c:layout>
      <c:barChart>
        <c:barDir val="bar"/>
        <c:grouping val="clustered"/>
        <c:varyColors val="0"/>
        <c:ser>
          <c:idx val="0"/>
          <c:order val="0"/>
          <c:tx>
            <c:strRef>
              <c:f>'Wedding budget'!$D$5</c:f>
              <c:strCache>
                <c:ptCount val="1"/>
                <c:pt idx="0">
                  <c:v>ACTUAL (EUR)</c:v>
                </c:pt>
              </c:strCache>
            </c:strRef>
          </c:tx>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0-FA1B-414C-A648-94B3133E8533}"/>
              </c:ext>
            </c:extLst>
          </c:dPt>
          <c:dPt>
            <c:idx val="1"/>
            <c:invertIfNegative val="0"/>
            <c:bubble3D val="0"/>
            <c:spPr>
              <a:solidFill>
                <a:schemeClr val="accent3">
                  <a:lumMod val="75000"/>
                </a:schemeClr>
              </a:solidFill>
              <a:ln>
                <a:noFill/>
              </a:ln>
              <a:effectLst/>
            </c:spPr>
            <c:extLst>
              <c:ext xmlns:c16="http://schemas.microsoft.com/office/drawing/2014/chart" uri="{C3380CC4-5D6E-409C-BE32-E72D297353CC}">
                <c16:uniqueId val="{00000001-FA1B-414C-A648-94B3133E8533}"/>
              </c:ext>
            </c:extLst>
          </c:dPt>
          <c:dPt>
            <c:idx val="2"/>
            <c:invertIfNegative val="0"/>
            <c:bubble3D val="0"/>
            <c:spPr>
              <a:solidFill>
                <a:schemeClr val="accent4">
                  <a:lumMod val="75000"/>
                </a:schemeClr>
              </a:solidFill>
              <a:ln>
                <a:noFill/>
              </a:ln>
              <a:effectLst/>
            </c:spPr>
            <c:extLst>
              <c:ext xmlns:c16="http://schemas.microsoft.com/office/drawing/2014/chart" uri="{C3380CC4-5D6E-409C-BE32-E72D297353CC}">
                <c16:uniqueId val="{00000002-FA1B-414C-A648-94B3133E8533}"/>
              </c:ext>
            </c:extLst>
          </c:dPt>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03-FA1B-414C-A648-94B3133E8533}"/>
              </c:ext>
            </c:extLst>
          </c:dPt>
          <c:dPt>
            <c:idx val="4"/>
            <c:invertIfNegative val="0"/>
            <c:bubble3D val="0"/>
            <c:spPr>
              <a:solidFill>
                <a:schemeClr val="accent6">
                  <a:lumMod val="75000"/>
                </a:schemeClr>
              </a:solidFill>
              <a:ln>
                <a:noFill/>
              </a:ln>
              <a:effectLst/>
            </c:spPr>
            <c:extLst>
              <c:ext xmlns:c16="http://schemas.microsoft.com/office/drawing/2014/chart" uri="{C3380CC4-5D6E-409C-BE32-E72D297353CC}">
                <c16:uniqueId val="{00000004-FA1B-414C-A648-94B3133E8533}"/>
              </c:ext>
            </c:extLst>
          </c:dPt>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FA1B-414C-A648-94B3133E8533}"/>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6-FA1B-414C-A648-94B3133E8533}"/>
              </c:ext>
            </c:extLst>
          </c:dPt>
          <c:dPt>
            <c:idx val="7"/>
            <c:invertIfNegative val="0"/>
            <c:bubble3D val="0"/>
            <c:spPr>
              <a:solidFill>
                <a:schemeClr val="accent4">
                  <a:lumMod val="75000"/>
                </a:schemeClr>
              </a:solidFill>
              <a:ln>
                <a:noFill/>
              </a:ln>
              <a:effectLst/>
            </c:spPr>
            <c:extLst>
              <c:ext xmlns:c16="http://schemas.microsoft.com/office/drawing/2014/chart" uri="{C3380CC4-5D6E-409C-BE32-E72D297353CC}">
                <c16:uniqueId val="{00000007-FA1B-414C-A648-94B3133E8533}"/>
              </c:ext>
            </c:extLst>
          </c:dPt>
          <c:dPt>
            <c:idx val="8"/>
            <c:invertIfNegative val="0"/>
            <c:bubble3D val="0"/>
            <c:spPr>
              <a:solidFill>
                <a:schemeClr val="accent5">
                  <a:lumMod val="75000"/>
                </a:schemeClr>
              </a:solidFill>
              <a:ln>
                <a:noFill/>
              </a:ln>
              <a:effectLst/>
            </c:spPr>
            <c:extLst>
              <c:ext xmlns:c16="http://schemas.microsoft.com/office/drawing/2014/chart" uri="{C3380CC4-5D6E-409C-BE32-E72D297353CC}">
                <c16:uniqueId val="{00000008-FA1B-414C-A648-94B3133E8533}"/>
              </c:ext>
            </c:extLst>
          </c:dPt>
          <c:dPt>
            <c:idx val="9"/>
            <c:invertIfNegative val="0"/>
            <c:bubble3D val="0"/>
            <c:spPr>
              <a:solidFill>
                <a:schemeClr val="accent6">
                  <a:lumMod val="75000"/>
                </a:schemeClr>
              </a:solidFill>
              <a:ln>
                <a:noFill/>
              </a:ln>
              <a:effectLst/>
            </c:spPr>
            <c:extLst>
              <c:ext xmlns:c16="http://schemas.microsoft.com/office/drawing/2014/chart" uri="{C3380CC4-5D6E-409C-BE32-E72D297353CC}">
                <c16:uniqueId val="{00000009-FA1B-414C-A648-94B3133E8533}"/>
              </c:ext>
            </c:extLst>
          </c:dPt>
          <c:cat>
            <c:strRef>
              <c:f>'Wedding budget'!$B$6:$B$15</c:f>
              <c:strCache>
                <c:ptCount val="10"/>
                <c:pt idx="0">
                  <c:v>Reception</c:v>
                </c:pt>
                <c:pt idx="1">
                  <c:v>Apparel</c:v>
                </c:pt>
                <c:pt idx="2">
                  <c:v>Photography</c:v>
                </c:pt>
                <c:pt idx="3">
                  <c:v>Decorations</c:v>
                </c:pt>
                <c:pt idx="4">
                  <c:v>Transportation</c:v>
                </c:pt>
                <c:pt idx="5">
                  <c:v>Gifts</c:v>
                </c:pt>
                <c:pt idx="6">
                  <c:v>Music</c:v>
                </c:pt>
                <c:pt idx="7">
                  <c:v>Flowers</c:v>
                </c:pt>
                <c:pt idx="8">
                  <c:v>Stationery / Printing</c:v>
                </c:pt>
                <c:pt idx="9">
                  <c:v>Other Expenses</c:v>
                </c:pt>
              </c:strCache>
            </c:strRef>
          </c:cat>
          <c:val>
            <c:numRef>
              <c:f>'Wedding budget'!$D$6:$D$15</c:f>
              <c:numCache>
                <c:formatCode>_(* #,##0.00_);_(* \(#,##0.00\);_(* "-"??_);_(@_)</c:formatCode>
                <c:ptCount val="10"/>
                <c:pt idx="0">
                  <c:v>5300</c:v>
                </c:pt>
                <c:pt idx="1">
                  <c:v>5000</c:v>
                </c:pt>
                <c:pt idx="2">
                  <c:v>2950</c:v>
                </c:pt>
                <c:pt idx="3">
                  <c:v>2300</c:v>
                </c:pt>
                <c:pt idx="4">
                  <c:v>1400</c:v>
                </c:pt>
                <c:pt idx="5">
                  <c:v>1300</c:v>
                </c:pt>
                <c:pt idx="6">
                  <c:v>1250</c:v>
                </c:pt>
                <c:pt idx="7">
                  <c:v>800</c:v>
                </c:pt>
                <c:pt idx="8">
                  <c:v>400</c:v>
                </c:pt>
                <c:pt idx="9">
                  <c:v>300</c:v>
                </c:pt>
              </c:numCache>
            </c:numRef>
          </c:val>
          <c:extLst>
            <c:ext xmlns:c16="http://schemas.microsoft.com/office/drawing/2014/chart" uri="{C3380CC4-5D6E-409C-BE32-E72D297353CC}">
              <c16:uniqueId val="{00000000-ABF9-4AD2-931B-79DD782E1D0E}"/>
            </c:ext>
          </c:extLst>
        </c:ser>
        <c:dLbls>
          <c:showLegendKey val="0"/>
          <c:showVal val="0"/>
          <c:showCatName val="0"/>
          <c:showSerName val="0"/>
          <c:showPercent val="0"/>
          <c:showBubbleSize val="0"/>
        </c:dLbls>
        <c:gapWidth val="100"/>
        <c:axId val="462963168"/>
        <c:axId val="462958904"/>
      </c:barChart>
      <c:catAx>
        <c:axId val="462963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462958904"/>
        <c:crosses val="autoZero"/>
        <c:auto val="1"/>
        <c:lblAlgn val="ctr"/>
        <c:lblOffset val="100"/>
        <c:noMultiLvlLbl val="0"/>
      </c:catAx>
      <c:valAx>
        <c:axId val="462958904"/>
        <c:scaling>
          <c:orientation val="minMax"/>
        </c:scaling>
        <c:delete val="1"/>
        <c:axPos val="t"/>
        <c:numFmt formatCode="_(* #,##0.00_);_(* \(#,##0.00\);_(* &quot;-&quot;??_);_(@_)" sourceLinked="1"/>
        <c:majorTickMark val="none"/>
        <c:minorTickMark val="none"/>
        <c:tickLblPos val="nextTo"/>
        <c:crossAx val="462963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314738</xdr:colOff>
      <xdr:row>5</xdr:row>
      <xdr:rowOff>33131</xdr:rowOff>
    </xdr:from>
    <xdr:to>
      <xdr:col>9</xdr:col>
      <xdr:colOff>1018760</xdr:colOff>
      <xdr:row>16</xdr:row>
      <xdr:rowOff>0</xdr:rowOff>
    </xdr:to>
    <xdr:graphicFrame macro="">
      <xdr:nvGraphicFramePr>
        <xdr:cNvPr id="3" name="Chart 2" descr="Chart summarizing Actual Expenses sorted in descending orde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1282700</xdr:colOff>
      <xdr:row>0</xdr:row>
      <xdr:rowOff>76200</xdr:rowOff>
    </xdr:from>
    <xdr:to>
      <xdr:col>8</xdr:col>
      <xdr:colOff>616857</xdr:colOff>
      <xdr:row>1</xdr:row>
      <xdr:rowOff>1339850</xdr:rowOff>
    </xdr:to>
    <xdr:pic>
      <xdr:nvPicPr>
        <xdr:cNvPr id="2" name="Picture 1" descr="&quot;Digital training on financial literacy for youth  with fewer opportunities&quot;">
          <a:extLst>
            <a:ext uri="{FF2B5EF4-FFF2-40B4-BE49-F238E27FC236}">
              <a16:creationId xmlns:a16="http://schemas.microsoft.com/office/drawing/2014/main" id="{4CDD77BD-F7CE-46A9-A390-5BB37F6E3C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3350" y="76200"/>
          <a:ext cx="8363857" cy="149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Summary" displayName="TBL_Summary" ref="B5:E16" totalsRowCount="1" headerRowDxfId="122" dataDxfId="120" totalsRowDxfId="119" headerRowBorderDxfId="121" totalsRowBorderDxfId="118">
  <tableColumns count="4">
    <tableColumn id="1" xr3:uid="{00000000-0010-0000-0000-000001000000}" name="SUMMARY" totalsRowLabel="Total budget" dataDxfId="117" totalsRowDxfId="116"/>
    <tableColumn id="2" xr3:uid="{00000000-0010-0000-0000-000002000000}" name="ESTIMATED (EUR)" totalsRowFunction="sum" dataDxfId="115" totalsRowDxfId="114"/>
    <tableColumn id="3" xr3:uid="{00000000-0010-0000-0000-000003000000}" name="ACTUAL (EUR)" totalsRowFunction="sum" dataDxfId="113" totalsRowDxfId="112"/>
    <tableColumn id="4" xr3:uid="{00000000-0010-0000-0000-000004000000}" name="OVER/UNDER" totalsRowFunction="count" dataDxfId="111" totalsRowDxfId="110">
      <calculatedColumnFormula>TBL_Summary[[#This Row],[ESTIMATED (EUR)]]-TBL_Summary[[#This Row],[ACTUAL (EUR)]]</calculatedColumnFormula>
    </tableColumn>
  </tableColumns>
  <tableStyleInfo name="Table Style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Apparel" displayName="TBL_Apparel" ref="B20:E29" totalsRowCount="1" headerRowDxfId="109" dataDxfId="108" totalsRowDxfId="107">
  <tableColumns count="4">
    <tableColumn id="1" xr3:uid="{00000000-0010-0000-0100-000001000000}" name="APPAREL" totalsRowLabel="Total for apparel" dataDxfId="106" totalsRowDxfId="105"/>
    <tableColumn id="2" xr3:uid="{00000000-0010-0000-0100-000002000000}" name="ESTIMATED (EUR)" totalsRowFunction="sum" dataDxfId="104" totalsRowDxfId="103"/>
    <tableColumn id="3" xr3:uid="{00000000-0010-0000-0100-000003000000}" name="ACTUAL (EUR)" totalsRowFunction="sum" dataDxfId="102" totalsRowDxfId="101"/>
    <tableColumn id="4" xr3:uid="{00000000-0010-0000-0100-000004000000}" name="OVER/UNDER" totalsRowFunction="sum" dataDxfId="100" totalsRowDxfId="99">
      <calculatedColumnFormula>TBL_Apparel[[#This Row],[ESTIMATED (EUR)]]-TBL_Apparel[[#This Row],[ACTUAL (EUR)]]</calculatedColumnFormula>
    </tableColumn>
  </tableColumns>
  <tableStyleInfo name="Table Style 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Gifts" displayName="TBL_Gifts" ref="B32:E37" totalsRowCount="1" headerRowDxfId="98" dataDxfId="97" totalsRowDxfId="96">
  <tableColumns count="4">
    <tableColumn id="1" xr3:uid="{00000000-0010-0000-0200-000001000000}" name="GIFTS" totalsRowLabel="Total for gifts" dataDxfId="95" totalsRowDxfId="94"/>
    <tableColumn id="2" xr3:uid="{00000000-0010-0000-0200-000002000000}" name="ESTIMATED (EUR)" totalsRowFunction="sum" dataDxfId="93" totalsRowDxfId="92"/>
    <tableColumn id="3" xr3:uid="{00000000-0010-0000-0200-000003000000}" name="ACTUAL (EUR)" totalsRowFunction="sum" dataDxfId="91" totalsRowDxfId="90"/>
    <tableColumn id="4" xr3:uid="{00000000-0010-0000-0200-000004000000}" name="OVER/UNDER" totalsRowFunction="min" dataDxfId="89" totalsRowDxfId="88">
      <calculatedColumnFormula>TBL_Gifts[[#This Row],[ESTIMATED (EUR)]]-TBL_Gifts[[#This Row],[ACTUAL (EUR)]]</calculatedColumnFormula>
    </tableColumn>
  </tableColumns>
  <tableStyleInfo name="Table Style 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Music" displayName="TBL_Music" ref="B40:E44" totalsRowCount="1" headerRowDxfId="87" dataDxfId="86" totalsRowDxfId="85">
  <tableColumns count="4">
    <tableColumn id="1" xr3:uid="{00000000-0010-0000-0300-000001000000}" name="MUSIC " totalsRowLabel="Total for music" dataDxfId="84" totalsRowDxfId="83"/>
    <tableColumn id="2" xr3:uid="{00000000-0010-0000-0300-000002000000}" name="ESTIMATED (EUR)" totalsRowFunction="sum" dataDxfId="82" totalsRowDxfId="81"/>
    <tableColumn id="3" xr3:uid="{00000000-0010-0000-0300-000003000000}" name="ACTUAL (EUR)" totalsRowFunction="sum" dataDxfId="80" totalsRowDxfId="79"/>
    <tableColumn id="4" xr3:uid="{00000000-0010-0000-0300-000004000000}" name="OVER/UNDER" totalsRowFunction="sum" dataDxfId="78" totalsRowDxfId="77">
      <calculatedColumnFormula>TBL_Music[[#This Row],[ESTIMATED (EUR)]]-TBL_Music[[#This Row],[ACTUAL (EUR)]]</calculatedColumnFormula>
    </tableColumn>
  </tableColumns>
  <tableStyleInfo name="Table Style 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Reception" displayName="TBL_Reception" ref="B47:E57" totalsRowCount="1" headerRowDxfId="76" dataDxfId="75" totalsRowDxfId="74">
  <tableColumns count="4">
    <tableColumn id="1" xr3:uid="{00000000-0010-0000-0400-000001000000}" name="RECEPTION" totalsRowLabel="Total for reception" dataDxfId="73" totalsRowDxfId="72"/>
    <tableColumn id="2" xr3:uid="{00000000-0010-0000-0400-000002000000}" name="ESTIMATED (EUR)" totalsRowFunction="sum" dataDxfId="71" totalsRowDxfId="70"/>
    <tableColumn id="3" xr3:uid="{00000000-0010-0000-0400-000003000000}" name="ACTUAL (EUR)" totalsRowFunction="sum" dataDxfId="69" totalsRowDxfId="68"/>
    <tableColumn id="4" xr3:uid="{00000000-0010-0000-0400-000004000000}" name="OVER/UNDER" totalsRowFunction="sum" dataDxfId="67" totalsRowDxfId="66">
      <calculatedColumnFormula>TBL_Reception[[#This Row],[ESTIMATED (EUR)]]-TBL_Reception[[#This Row],[ACTUAL (EUR)]]</calculatedColumnFormula>
    </tableColumn>
  </tableColumns>
  <tableStyleInfo name="Table Style 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_OtherExpenses" displayName="TBL_OtherExpenses" ref="B60:E69" totalsRowCount="1" headerRowDxfId="65" dataDxfId="64" totalsRowDxfId="63">
  <tableColumns count="4">
    <tableColumn id="1" xr3:uid="{00000000-0010-0000-0500-000001000000}" name="OTHER EXPENSES" totalsRowLabel="Total for other expenses" dataDxfId="62" totalsRowDxfId="61"/>
    <tableColumn id="2" xr3:uid="{00000000-0010-0000-0500-000002000000}" name="ESTIMATED (EUR)" totalsRowFunction="sum" dataDxfId="60" totalsRowDxfId="59"/>
    <tableColumn id="3" xr3:uid="{00000000-0010-0000-0500-000003000000}" name="ACTUAL (EUR)" totalsRowFunction="sum" dataDxfId="58" totalsRowDxfId="57"/>
    <tableColumn id="4" xr3:uid="{00000000-0010-0000-0500-000004000000}" name="OVER/UNDER" totalsRowFunction="sum" dataDxfId="56" totalsRowDxfId="55">
      <calculatedColumnFormula>TBL_OtherExpenses[[#This Row],[ESTIMATED (EUR)]]-TBL_OtherExpenses[[#This Row],[ACTUAL (EUR)]]</calculatedColumnFormula>
    </tableColumn>
  </tableColumns>
  <tableStyleInfo name="Table Style 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_Decorations" displayName="TBL_Decorations" ref="G20:J27" totalsRowCount="1" headerRowDxfId="54" dataDxfId="53" totalsRowDxfId="52">
  <tableColumns count="4">
    <tableColumn id="1" xr3:uid="{00000000-0010-0000-0600-000001000000}" name="DECORATIONS" totalsRowLabel="Total for decorations" dataDxfId="51" totalsRowDxfId="50"/>
    <tableColumn id="2" xr3:uid="{00000000-0010-0000-0600-000002000000}" name="ESTIMATED (EUR)" totalsRowFunction="sum" dataDxfId="49" totalsRowDxfId="48"/>
    <tableColumn id="3" xr3:uid="{00000000-0010-0000-0600-000003000000}" name="ACTUAL (EUR)" totalsRowFunction="sum" dataDxfId="47" totalsRowDxfId="46"/>
    <tableColumn id="4" xr3:uid="{00000000-0010-0000-0600-000004000000}" name="OVER/UNDER" totalsRowFunction="sum" dataDxfId="45" totalsRowDxfId="44">
      <calculatedColumnFormula>TBL_Decorations[[#This Row],[ESTIMATED (EUR)]]-TBL_Decorations[[#This Row],[ACTUAL (EUR)]]</calculatedColumnFormula>
    </tableColumn>
  </tableColumns>
  <tableStyleInfo name="Table Style 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_Flowers" displayName="TBL_Flowers" ref="G30:J37" totalsRowCount="1" headerRowDxfId="43" dataDxfId="42" totalsRowDxfId="41">
  <tableColumns count="4">
    <tableColumn id="1" xr3:uid="{00000000-0010-0000-0700-000001000000}" name="FLOWERS" totalsRowLabel="Total for flowers" dataDxfId="40" totalsRowDxfId="39"/>
    <tableColumn id="2" xr3:uid="{00000000-0010-0000-0700-000002000000}" name="ESTIMATED (EUR)" totalsRowFunction="sum" dataDxfId="38" totalsRowDxfId="37"/>
    <tableColumn id="3" xr3:uid="{00000000-0010-0000-0700-000003000000}" name="ACTUAL (EUR)" totalsRowFunction="sum" dataDxfId="36" totalsRowDxfId="35"/>
    <tableColumn id="4" xr3:uid="{00000000-0010-0000-0700-000004000000}" name="OVER/UNDER" totalsRowFunction="sum" dataDxfId="34" totalsRowDxfId="33">
      <calculatedColumnFormula>TBL_Flowers[[#This Row],[ESTIMATED (EUR)]]-TBL_Flowers[[#This Row],[ACTUAL (EUR)]]</calculatedColumnFormula>
    </tableColumn>
  </tableColumns>
  <tableStyleInfo name="Table Style 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_Photography" displayName="TBL_Photography" ref="G40:J47" totalsRowCount="1" headerRowDxfId="32" dataDxfId="31" totalsRowDxfId="30">
  <tableColumns count="4">
    <tableColumn id="1" xr3:uid="{00000000-0010-0000-0800-000001000000}" name="PHOTOGRAPHY" totalsRowLabel="Total for photography" dataDxfId="29" totalsRowDxfId="28"/>
    <tableColumn id="2" xr3:uid="{00000000-0010-0000-0800-000002000000}" name="ESTIMATED (EUR)" totalsRowFunction="sum" dataDxfId="27" totalsRowDxfId="26"/>
    <tableColumn id="3" xr3:uid="{00000000-0010-0000-0800-000003000000}" name="ACTUAL (EUR)" totalsRowFunction="sum" dataDxfId="25" totalsRowDxfId="24"/>
    <tableColumn id="4" xr3:uid="{00000000-0010-0000-0800-000004000000}" name="OVER/UNDER" totalsRowFunction="sum" dataDxfId="23" totalsRowDxfId="22">
      <calculatedColumnFormula>TBL_Photography[[#This Row],[ESTIMATED (EUR)]]-TBL_Photography[[#This Row],[ACTUAL (EUR)]]</calculatedColumnFormula>
    </tableColumn>
  </tableColumns>
  <tableStyleInfo name="Table Style 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_Stationery" displayName="TBL_Stationery" ref="G50:J61" totalsRowCount="1" headerRowDxfId="21" dataDxfId="20" totalsRowDxfId="19">
  <tableColumns count="4">
    <tableColumn id="1" xr3:uid="{00000000-0010-0000-0900-000001000000}" name="STATIONERY / PRINTING" totalsRowLabel="Total for stationery / printing" dataDxfId="18" totalsRowDxfId="17"/>
    <tableColumn id="2" xr3:uid="{00000000-0010-0000-0900-000002000000}" name="ESTIMATED (EUR)" totalsRowFunction="sum" dataDxfId="16" totalsRowDxfId="15"/>
    <tableColumn id="3" xr3:uid="{00000000-0010-0000-0900-000003000000}" name="ACTUAL (EUR)" totalsRowFunction="sum" dataDxfId="14" totalsRowDxfId="13"/>
    <tableColumn id="4" xr3:uid="{00000000-0010-0000-0900-000004000000}" name="OVER/UNDER" totalsRowFunction="sum" dataDxfId="12" totalsRowDxfId="11">
      <calculatedColumnFormula>TBL_Stationery[[#This Row],[ESTIMATED (EUR)]]-TBL_Stationery[[#This Row],[ACTUAL (EUR)]]</calculatedColumnFormula>
    </tableColumn>
  </tableColumns>
  <tableStyleInfo name="Table Style 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_Transportation" displayName="TBL_Transportation" ref="G64:J69" totalsRowCount="1" headerRowDxfId="10" dataDxfId="9" totalsRowDxfId="8">
  <tableColumns count="4">
    <tableColumn id="1" xr3:uid="{00000000-0010-0000-0A00-000001000000}" name="TRANSPORTATION" totalsRowLabel="Total for transportation" dataDxfId="7" totalsRowDxfId="6"/>
    <tableColumn id="2" xr3:uid="{00000000-0010-0000-0A00-000002000000}" name="ESTIMATED (EUR)" totalsRowFunction="sum" dataDxfId="5" totalsRowDxfId="4"/>
    <tableColumn id="3" xr3:uid="{00000000-0010-0000-0A00-000003000000}" name="ACTUAL (EUR)" totalsRowFunction="sum" dataDxfId="3" totalsRowDxfId="2"/>
    <tableColumn id="4" xr3:uid="{00000000-0010-0000-0A00-000004000000}" name="OVER/UNDER" totalsRowFunction="sum" dataDxfId="1" totalsRowDxfId="0">
      <calculatedColumnFormula>TBL_Transportation[[#This Row],[ESTIMATED (EUR)]]-TBL_Transportation[[#This Row],[ACTUAL (EUR)]]</calculatedColumnFormula>
    </tableColumn>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Wedding Budget 1">
      <a:dk1>
        <a:srgbClr val="000000"/>
      </a:dk1>
      <a:lt1>
        <a:srgbClr val="FFFFFF"/>
      </a:lt1>
      <a:dk2>
        <a:srgbClr val="CBA236"/>
      </a:dk2>
      <a:lt2>
        <a:srgbClr val="E7E6E6"/>
      </a:lt2>
      <a:accent1>
        <a:srgbClr val="9CA9BC"/>
      </a:accent1>
      <a:accent2>
        <a:srgbClr val="E7ECF4"/>
      </a:accent2>
      <a:accent3>
        <a:srgbClr val="CCE7D6"/>
      </a:accent3>
      <a:accent4>
        <a:srgbClr val="F1BBB9"/>
      </a:accent4>
      <a:accent5>
        <a:srgbClr val="DFDBEB"/>
      </a:accent5>
      <a:accent6>
        <a:srgbClr val="E1C7B3"/>
      </a:accent6>
      <a:hlink>
        <a:srgbClr val="0563C1"/>
      </a:hlink>
      <a:folHlink>
        <a:srgbClr val="954F72"/>
      </a:folHlink>
    </a:clrScheme>
    <a:fontScheme name="Custom 59">
      <a:majorFont>
        <a:latin typeface="Perpetua"/>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3"/>
  <sheetViews>
    <sheetView showGridLines="0" tabSelected="1" zoomScaleNormal="100" workbookViewId="0">
      <selection activeCell="C75" sqref="C75"/>
    </sheetView>
  </sheetViews>
  <sheetFormatPr defaultColWidth="9.1796875" defaultRowHeight="16.149999999999999" customHeight="1" x14ac:dyDescent="0.25"/>
  <cols>
    <col min="1" max="1" width="1.7265625" style="1" customWidth="1"/>
    <col min="2" max="2" width="28.7265625" style="4" customWidth="1"/>
    <col min="3" max="3" width="17.26953125" style="3" customWidth="1"/>
    <col min="4" max="4" width="15.26953125" style="3" customWidth="1"/>
    <col min="5" max="5" width="15.26953125" style="1" customWidth="1"/>
    <col min="6" max="6" width="4.7265625" style="1" customWidth="1"/>
    <col min="7" max="7" width="28.7265625" style="4" customWidth="1"/>
    <col min="8" max="8" width="19.26953125" style="3" customWidth="1"/>
    <col min="9" max="9" width="15.26953125" style="3" customWidth="1"/>
    <col min="10" max="10" width="15.26953125" style="1" customWidth="1"/>
    <col min="11" max="11" width="1.7265625" style="1" customWidth="1"/>
    <col min="12" max="13" width="9.1796875" style="1"/>
    <col min="14" max="14" width="17.7265625" style="1" bestFit="1" customWidth="1"/>
    <col min="15" max="15" width="10.1796875" style="1" customWidth="1"/>
    <col min="16" max="16" width="9.1796875" style="1"/>
    <col min="17" max="17" width="9.453125" style="1" bestFit="1" customWidth="1"/>
    <col min="18" max="16384" width="9.1796875" style="1"/>
  </cols>
  <sheetData>
    <row r="1" spans="1:26" ht="18.75" customHeight="1" x14ac:dyDescent="0.3">
      <c r="B1" s="5"/>
      <c r="C1" s="6"/>
      <c r="D1" s="6"/>
      <c r="E1" s="7"/>
      <c r="F1" s="7"/>
      <c r="G1" s="7"/>
      <c r="H1" s="7"/>
      <c r="I1" s="7"/>
      <c r="J1" s="7"/>
      <c r="K1" s="9"/>
      <c r="L1" s="9"/>
      <c r="M1" s="9"/>
      <c r="N1" s="9"/>
      <c r="O1" s="9"/>
      <c r="P1" s="9"/>
      <c r="Q1" s="9"/>
      <c r="R1" s="9"/>
      <c r="S1" s="9"/>
      <c r="T1" s="9"/>
      <c r="U1" s="9"/>
      <c r="V1" s="9"/>
      <c r="W1" s="9"/>
      <c r="X1" s="9"/>
      <c r="Y1" s="9"/>
      <c r="Z1" s="9"/>
    </row>
    <row r="2" spans="1:26" s="2" customFormat="1" ht="109.5" customHeight="1" x14ac:dyDescent="2.4">
      <c r="A2" s="8"/>
      <c r="B2" s="46"/>
      <c r="C2" s="46"/>
      <c r="D2" s="46"/>
      <c r="E2" s="46"/>
      <c r="F2" s="46"/>
      <c r="G2" s="46"/>
      <c r="H2" s="46"/>
      <c r="I2" s="46"/>
      <c r="J2" s="46"/>
      <c r="K2" s="12"/>
      <c r="L2" s="15"/>
      <c r="M2" s="15"/>
      <c r="N2" s="15"/>
      <c r="O2" s="15"/>
      <c r="P2" s="15"/>
      <c r="Q2" s="15"/>
      <c r="R2" s="15"/>
      <c r="S2" s="15"/>
      <c r="T2" s="15"/>
      <c r="U2" s="15"/>
      <c r="V2" s="15"/>
      <c r="W2" s="15"/>
      <c r="X2" s="15"/>
      <c r="Y2" s="15"/>
      <c r="Z2" s="15"/>
    </row>
    <row r="3" spans="1:26" ht="80.5" customHeight="1" x14ac:dyDescent="0.25">
      <c r="B3" s="47" t="s">
        <v>99</v>
      </c>
      <c r="C3" s="48"/>
      <c r="D3" s="48"/>
      <c r="E3" s="48"/>
      <c r="F3" s="48"/>
      <c r="G3" s="48"/>
      <c r="H3" s="48"/>
      <c r="I3" s="48"/>
      <c r="J3" s="9"/>
      <c r="K3" s="9"/>
      <c r="L3" s="9"/>
      <c r="M3" s="9"/>
      <c r="N3" s="9"/>
      <c r="O3" s="9"/>
      <c r="P3" s="9"/>
      <c r="Q3" s="9"/>
      <c r="R3" s="9"/>
      <c r="S3" s="9"/>
      <c r="T3" s="9"/>
      <c r="U3" s="9"/>
      <c r="V3" s="9"/>
      <c r="W3" s="9"/>
      <c r="X3" s="9"/>
      <c r="Y3" s="9"/>
      <c r="Z3" s="9"/>
    </row>
    <row r="4" spans="1:26" ht="48" customHeight="1" x14ac:dyDescent="0.25">
      <c r="B4" s="49" t="s">
        <v>98</v>
      </c>
      <c r="C4" s="49"/>
      <c r="D4" s="49"/>
      <c r="E4" s="49"/>
      <c r="F4" s="49"/>
      <c r="G4" s="49"/>
      <c r="H4" s="49"/>
      <c r="I4" s="49"/>
      <c r="J4" s="49"/>
      <c r="K4" s="9"/>
      <c r="L4" s="9"/>
      <c r="M4" s="9"/>
      <c r="N4" s="9"/>
      <c r="O4" s="9"/>
      <c r="P4" s="9"/>
      <c r="Q4" s="9"/>
      <c r="R4" s="9"/>
      <c r="S4" s="9"/>
      <c r="T4" s="9"/>
      <c r="U4" s="9"/>
      <c r="V4" s="9"/>
      <c r="W4" s="9"/>
      <c r="X4" s="9"/>
      <c r="Y4" s="9"/>
      <c r="Z4" s="9"/>
    </row>
    <row r="5" spans="1:26" ht="25.9" customHeight="1" x14ac:dyDescent="0.3">
      <c r="B5" s="23" t="s">
        <v>0</v>
      </c>
      <c r="C5" s="24" t="s">
        <v>95</v>
      </c>
      <c r="D5" s="24" t="s">
        <v>96</v>
      </c>
      <c r="E5" s="24" t="s">
        <v>1</v>
      </c>
      <c r="F5" s="9"/>
      <c r="G5" s="28" t="s">
        <v>2</v>
      </c>
      <c r="H5" s="12"/>
      <c r="I5" s="12"/>
      <c r="J5" s="12"/>
      <c r="K5" s="9"/>
      <c r="L5" s="9"/>
      <c r="M5" s="16" t="s">
        <v>3</v>
      </c>
      <c r="N5" s="16" t="s">
        <v>4</v>
      </c>
      <c r="O5" s="16" t="s">
        <v>5</v>
      </c>
      <c r="P5" s="17" t="s">
        <v>6</v>
      </c>
      <c r="Q5" s="16" t="s">
        <v>7</v>
      </c>
      <c r="R5" s="16" t="s">
        <v>8</v>
      </c>
      <c r="S5" s="9"/>
      <c r="T5" s="9"/>
      <c r="U5" s="9"/>
      <c r="V5" s="9"/>
      <c r="W5" s="9"/>
      <c r="X5" s="9"/>
      <c r="Y5" s="9"/>
      <c r="Z5" s="9"/>
    </row>
    <row r="6" spans="1:26" ht="25.9" customHeight="1" x14ac:dyDescent="0.25">
      <c r="B6" s="25" t="str">
        <f t="shared" ref="B6:B15" si="0">VLOOKUP($R6,$M$6:$P$15,2,FALSE)</f>
        <v>Reception</v>
      </c>
      <c r="C6" s="44">
        <f t="shared" ref="C6:C15" si="1">VLOOKUP($R6,$M$6:$P$15,3,FALSE)</f>
        <v>5500</v>
      </c>
      <c r="D6" s="44">
        <f t="shared" ref="D6:D15" si="2">VLOOKUP($R6,$M$6:$P$15,4,FALSE)</f>
        <v>5300</v>
      </c>
      <c r="E6" s="26">
        <f>TBL_Summary[[#This Row],[ACTUAL (EUR)]]-TBL_Summary[[#This Row],[ESTIMATED (EUR)]]</f>
        <v>-200</v>
      </c>
      <c r="F6" s="13"/>
      <c r="G6" s="12"/>
      <c r="H6" s="12"/>
      <c r="I6" s="12"/>
      <c r="J6" s="12"/>
      <c r="K6" s="9"/>
      <c r="L6" s="9"/>
      <c r="M6" s="16">
        <f t="shared" ref="M6:M15" si="3">_xlfn.RANK.EQ(Q6,$Q$6:$Q$15)</f>
        <v>2</v>
      </c>
      <c r="N6" s="18" t="s">
        <v>9</v>
      </c>
      <c r="O6" s="19">
        <f>TBL_Apparel[[#Totals],[ESTIMATED (EUR)]]</f>
        <v>5000</v>
      </c>
      <c r="P6" s="19">
        <f>TBL_Apparel[[#Totals],[ACTUAL (EUR)]]</f>
        <v>5000</v>
      </c>
      <c r="Q6" s="20">
        <f>P6+ROW(P6)/10000</f>
        <v>5000.0006000000003</v>
      </c>
      <c r="R6" s="16">
        <v>1</v>
      </c>
      <c r="S6" s="9"/>
      <c r="T6" s="9"/>
      <c r="U6" s="9"/>
      <c r="V6" s="9"/>
      <c r="W6" s="9"/>
      <c r="X6" s="9"/>
      <c r="Y6" s="9"/>
      <c r="Z6" s="9"/>
    </row>
    <row r="7" spans="1:26" ht="25.9" customHeight="1" x14ac:dyDescent="0.25">
      <c r="B7" s="25" t="str">
        <f t="shared" si="0"/>
        <v>Apparel</v>
      </c>
      <c r="C7" s="44">
        <f t="shared" si="1"/>
        <v>5000</v>
      </c>
      <c r="D7" s="44">
        <f t="shared" si="2"/>
        <v>5000</v>
      </c>
      <c r="E7" s="26">
        <f>TBL_Summary[[#This Row],[ACTUAL (EUR)]]-TBL_Summary[[#This Row],[ESTIMATED (EUR)]]</f>
        <v>0</v>
      </c>
      <c r="F7" s="13"/>
      <c r="G7" s="13"/>
      <c r="H7" s="12"/>
      <c r="I7" s="12"/>
      <c r="J7" s="12"/>
      <c r="K7" s="9"/>
      <c r="L7" s="9"/>
      <c r="M7" s="16">
        <f t="shared" si="3"/>
        <v>4</v>
      </c>
      <c r="N7" s="18" t="s">
        <v>10</v>
      </c>
      <c r="O7" s="19">
        <f>TBL_Decorations[[#Totals],[ESTIMATED (EUR)]]</f>
        <v>2300</v>
      </c>
      <c r="P7" s="19">
        <f>TBL_Decorations[[#Totals],[ACTUAL (EUR)]]</f>
        <v>2300</v>
      </c>
      <c r="Q7" s="20">
        <f t="shared" ref="Q7:Q15" si="4">P7+ROW(P7)/10000</f>
        <v>2300.0007000000001</v>
      </c>
      <c r="R7" s="16">
        <v>2</v>
      </c>
      <c r="S7" s="9"/>
      <c r="T7" s="9"/>
      <c r="U7" s="9"/>
      <c r="V7" s="9"/>
      <c r="W7" s="9"/>
      <c r="X7" s="9"/>
      <c r="Y7" s="9"/>
      <c r="Z7" s="9"/>
    </row>
    <row r="8" spans="1:26" ht="25.9" customHeight="1" x14ac:dyDescent="0.25">
      <c r="B8" s="25" t="str">
        <f t="shared" si="0"/>
        <v>Photography</v>
      </c>
      <c r="C8" s="44">
        <f t="shared" si="1"/>
        <v>2950</v>
      </c>
      <c r="D8" s="44">
        <f t="shared" si="2"/>
        <v>2950</v>
      </c>
      <c r="E8" s="26">
        <f>TBL_Summary[[#This Row],[ACTUAL (EUR)]]-TBL_Summary[[#This Row],[ESTIMATED (EUR)]]</f>
        <v>0</v>
      </c>
      <c r="F8" s="13"/>
      <c r="G8" s="13"/>
      <c r="H8" s="12"/>
      <c r="I8" s="12"/>
      <c r="J8" s="12"/>
      <c r="K8" s="9"/>
      <c r="L8" s="9"/>
      <c r="M8" s="16">
        <f t="shared" si="3"/>
        <v>6</v>
      </c>
      <c r="N8" s="18" t="s">
        <v>11</v>
      </c>
      <c r="O8" s="19">
        <f>TBL_Gifts[[#Totals],[ESTIMATED (EUR)]]</f>
        <v>1400</v>
      </c>
      <c r="P8" s="19">
        <f>TBL_Gifts[[#Totals],[ACTUAL (EUR)]]</f>
        <v>1300</v>
      </c>
      <c r="Q8" s="20">
        <f t="shared" si="4"/>
        <v>1300.0008</v>
      </c>
      <c r="R8" s="16">
        <v>3</v>
      </c>
      <c r="S8" s="9"/>
      <c r="T8" s="9"/>
      <c r="U8" s="9"/>
      <c r="V8" s="9"/>
      <c r="W8" s="9"/>
      <c r="X8" s="9"/>
      <c r="Y8" s="9"/>
      <c r="Z8" s="9"/>
    </row>
    <row r="9" spans="1:26" ht="25.9" customHeight="1" x14ac:dyDescent="0.25">
      <c r="B9" s="25" t="str">
        <f t="shared" si="0"/>
        <v>Decorations</v>
      </c>
      <c r="C9" s="44">
        <f t="shared" si="1"/>
        <v>2300</v>
      </c>
      <c r="D9" s="44">
        <f t="shared" si="2"/>
        <v>2300</v>
      </c>
      <c r="E9" s="26">
        <f>TBL_Summary[[#This Row],[ACTUAL (EUR)]]-TBL_Summary[[#This Row],[ESTIMATED (EUR)]]</f>
        <v>0</v>
      </c>
      <c r="F9" s="13"/>
      <c r="G9" s="13"/>
      <c r="H9" s="12"/>
      <c r="I9" s="12"/>
      <c r="J9" s="12"/>
      <c r="K9" s="9"/>
      <c r="L9" s="9"/>
      <c r="M9" s="16">
        <f t="shared" si="3"/>
        <v>8</v>
      </c>
      <c r="N9" s="18" t="s">
        <v>12</v>
      </c>
      <c r="O9" s="19">
        <f>TBL_Flowers[[#Totals],[ESTIMATED (EUR)]]</f>
        <v>800</v>
      </c>
      <c r="P9" s="19">
        <f>TBL_Flowers[[#Totals],[ACTUAL (EUR)]]</f>
        <v>800</v>
      </c>
      <c r="Q9" s="20">
        <f t="shared" si="4"/>
        <v>800.0009</v>
      </c>
      <c r="R9" s="16">
        <v>4</v>
      </c>
      <c r="S9" s="9"/>
      <c r="T9" s="9"/>
      <c r="U9" s="9"/>
      <c r="V9" s="9"/>
      <c r="W9" s="9"/>
      <c r="X9" s="9"/>
      <c r="Y9" s="9"/>
      <c r="Z9" s="9"/>
    </row>
    <row r="10" spans="1:26" ht="25.9" customHeight="1" x14ac:dyDescent="0.25">
      <c r="B10" s="25" t="str">
        <f t="shared" si="0"/>
        <v>Transportation</v>
      </c>
      <c r="C10" s="44">
        <f t="shared" si="1"/>
        <v>1450</v>
      </c>
      <c r="D10" s="44">
        <f t="shared" si="2"/>
        <v>1400</v>
      </c>
      <c r="E10" s="26">
        <f>TBL_Summary[[#This Row],[ACTUAL (EUR)]]-TBL_Summary[[#This Row],[ESTIMATED (EUR)]]</f>
        <v>-50</v>
      </c>
      <c r="F10" s="13"/>
      <c r="G10" s="13"/>
      <c r="H10" s="12"/>
      <c r="I10" s="12"/>
      <c r="J10" s="12"/>
      <c r="K10" s="9"/>
      <c r="L10" s="9"/>
      <c r="M10" s="16">
        <f t="shared" si="3"/>
        <v>7</v>
      </c>
      <c r="N10" s="18" t="s">
        <v>13</v>
      </c>
      <c r="O10" s="19">
        <f>TBL_Music[[#Totals],[ESTIMATED (EUR)]]</f>
        <v>1200</v>
      </c>
      <c r="P10" s="19">
        <f>TBL_Music[[#Totals],[ACTUAL (EUR)]]</f>
        <v>1250</v>
      </c>
      <c r="Q10" s="20">
        <f t="shared" si="4"/>
        <v>1250.001</v>
      </c>
      <c r="R10" s="16">
        <v>5</v>
      </c>
      <c r="S10" s="9"/>
      <c r="T10" s="9"/>
      <c r="U10" s="9"/>
      <c r="V10" s="9"/>
      <c r="W10" s="9"/>
      <c r="X10" s="9"/>
      <c r="Y10" s="9"/>
      <c r="Z10" s="9"/>
    </row>
    <row r="11" spans="1:26" ht="25.9" customHeight="1" x14ac:dyDescent="0.25">
      <c r="B11" s="25" t="str">
        <f t="shared" si="0"/>
        <v>Gifts</v>
      </c>
      <c r="C11" s="44">
        <f t="shared" si="1"/>
        <v>1400</v>
      </c>
      <c r="D11" s="44">
        <f t="shared" si="2"/>
        <v>1300</v>
      </c>
      <c r="E11" s="26">
        <f>TBL_Summary[[#This Row],[ACTUAL (EUR)]]-TBL_Summary[[#This Row],[ESTIMATED (EUR)]]</f>
        <v>-100</v>
      </c>
      <c r="F11" s="13"/>
      <c r="G11" s="13"/>
      <c r="H11" s="12"/>
      <c r="I11" s="12"/>
      <c r="J11" s="12"/>
      <c r="K11" s="9"/>
      <c r="L11" s="9"/>
      <c r="M11" s="16">
        <f t="shared" si="3"/>
        <v>3</v>
      </c>
      <c r="N11" s="18" t="s">
        <v>14</v>
      </c>
      <c r="O11" s="19">
        <f>TBL_Photography[[#Totals],[ESTIMATED (EUR)]]</f>
        <v>2950</v>
      </c>
      <c r="P11" s="19">
        <f>TBL_Photography[[#Totals],[ACTUAL (EUR)]]</f>
        <v>2950</v>
      </c>
      <c r="Q11" s="20">
        <f t="shared" si="4"/>
        <v>2950.0011</v>
      </c>
      <c r="R11" s="16">
        <v>6</v>
      </c>
      <c r="S11" s="9"/>
      <c r="T11" s="9"/>
      <c r="U11" s="9"/>
      <c r="V11" s="9"/>
      <c r="W11" s="9"/>
      <c r="X11" s="9"/>
      <c r="Y11" s="9"/>
      <c r="Z11" s="9"/>
    </row>
    <row r="12" spans="1:26" ht="25.9" customHeight="1" x14ac:dyDescent="0.25">
      <c r="B12" s="25" t="str">
        <f t="shared" si="0"/>
        <v>Music</v>
      </c>
      <c r="C12" s="44">
        <f t="shared" si="1"/>
        <v>1200</v>
      </c>
      <c r="D12" s="44">
        <f t="shared" si="2"/>
        <v>1250</v>
      </c>
      <c r="E12" s="26">
        <f>TBL_Summary[[#This Row],[ACTUAL (EUR)]]-TBL_Summary[[#This Row],[ESTIMATED (EUR)]]</f>
        <v>50</v>
      </c>
      <c r="F12" s="13"/>
      <c r="G12" s="13"/>
      <c r="H12" s="12"/>
      <c r="I12" s="12"/>
      <c r="J12" s="12"/>
      <c r="K12" s="9"/>
      <c r="L12" s="9"/>
      <c r="M12" s="16">
        <f t="shared" si="3"/>
        <v>1</v>
      </c>
      <c r="N12" s="18" t="s">
        <v>15</v>
      </c>
      <c r="O12" s="19">
        <f>TBL_Reception[[#Totals],[ESTIMATED (EUR)]]</f>
        <v>5500</v>
      </c>
      <c r="P12" s="19">
        <f>TBL_Reception[[#Totals],[ACTUAL (EUR)]]</f>
        <v>5300</v>
      </c>
      <c r="Q12" s="20">
        <f t="shared" si="4"/>
        <v>5300.0011999999997</v>
      </c>
      <c r="R12" s="16">
        <v>7</v>
      </c>
      <c r="S12" s="9"/>
      <c r="T12" s="9"/>
      <c r="U12" s="9"/>
      <c r="V12" s="9"/>
      <c r="W12" s="9"/>
      <c r="X12" s="9"/>
      <c r="Y12" s="9"/>
      <c r="Z12" s="9"/>
    </row>
    <row r="13" spans="1:26" ht="25.9" customHeight="1" x14ac:dyDescent="0.25">
      <c r="B13" s="25" t="str">
        <f t="shared" si="0"/>
        <v>Flowers</v>
      </c>
      <c r="C13" s="44">
        <f>VLOOKUP(R13,M$6:$P$15,3,FALSE)</f>
        <v>800</v>
      </c>
      <c r="D13" s="44">
        <f t="shared" si="2"/>
        <v>800</v>
      </c>
      <c r="E13" s="26">
        <f>TBL_Summary[[#This Row],[ACTUAL (EUR)]]-TBL_Summary[[#This Row],[ESTIMATED (EUR)]]</f>
        <v>0</v>
      </c>
      <c r="F13" s="13"/>
      <c r="G13" s="13"/>
      <c r="H13" s="12"/>
      <c r="I13" s="12"/>
      <c r="J13" s="12"/>
      <c r="K13" s="9"/>
      <c r="L13" s="9"/>
      <c r="M13" s="16">
        <f t="shared" si="3"/>
        <v>9</v>
      </c>
      <c r="N13" s="18" t="s">
        <v>16</v>
      </c>
      <c r="O13" s="19">
        <f>TBL_Stationery[[#Totals],[ESTIMATED (EUR)]]</f>
        <v>400</v>
      </c>
      <c r="P13" s="19">
        <f>TBL_Stationery[[#Totals],[ACTUAL (EUR)]]</f>
        <v>400</v>
      </c>
      <c r="Q13" s="20">
        <f t="shared" si="4"/>
        <v>400.00130000000001</v>
      </c>
      <c r="R13" s="16">
        <v>8</v>
      </c>
      <c r="S13" s="9"/>
      <c r="T13" s="9"/>
      <c r="U13" s="9"/>
      <c r="V13" s="9"/>
      <c r="W13" s="9"/>
      <c r="X13" s="9"/>
      <c r="Y13" s="9"/>
      <c r="Z13" s="9"/>
    </row>
    <row r="14" spans="1:26" ht="25.9" customHeight="1" x14ac:dyDescent="0.25">
      <c r="B14" s="25" t="str">
        <f t="shared" si="0"/>
        <v>Stationery / Printing</v>
      </c>
      <c r="C14" s="44">
        <f t="shared" si="1"/>
        <v>400</v>
      </c>
      <c r="D14" s="44">
        <f t="shared" si="2"/>
        <v>400</v>
      </c>
      <c r="E14" s="26">
        <f>TBL_Summary[[#This Row],[ACTUAL (EUR)]]-TBL_Summary[[#This Row],[ESTIMATED (EUR)]]</f>
        <v>0</v>
      </c>
      <c r="F14" s="13"/>
      <c r="G14" s="13"/>
      <c r="H14" s="12"/>
      <c r="I14" s="12"/>
      <c r="J14" s="12"/>
      <c r="K14" s="9"/>
      <c r="L14" s="9"/>
      <c r="M14" s="16">
        <f t="shared" si="3"/>
        <v>5</v>
      </c>
      <c r="N14" s="18" t="s">
        <v>17</v>
      </c>
      <c r="O14" s="19">
        <f>TBL_Transportation[[#Totals],[ESTIMATED (EUR)]]</f>
        <v>1450</v>
      </c>
      <c r="P14" s="19">
        <f>TBL_Transportation[[#Totals],[ACTUAL (EUR)]]</f>
        <v>1400</v>
      </c>
      <c r="Q14" s="20">
        <f t="shared" si="4"/>
        <v>1400.0014000000001</v>
      </c>
      <c r="R14" s="16">
        <v>9</v>
      </c>
      <c r="S14" s="9"/>
      <c r="T14" s="9"/>
      <c r="U14" s="9"/>
      <c r="V14" s="9"/>
      <c r="W14" s="9"/>
      <c r="X14" s="9"/>
      <c r="Y14" s="9"/>
      <c r="Z14" s="9"/>
    </row>
    <row r="15" spans="1:26" ht="25.9" customHeight="1" x14ac:dyDescent="0.25">
      <c r="B15" s="25" t="str">
        <f t="shared" si="0"/>
        <v>Other Expenses</v>
      </c>
      <c r="C15" s="44">
        <f t="shared" si="1"/>
        <v>300</v>
      </c>
      <c r="D15" s="44">
        <f t="shared" si="2"/>
        <v>300</v>
      </c>
      <c r="E15" s="26">
        <f>TBL_Summary[[#This Row],[ACTUAL (EUR)]]-TBL_Summary[[#This Row],[ESTIMATED (EUR)]]</f>
        <v>0</v>
      </c>
      <c r="F15" s="13"/>
      <c r="G15" s="13"/>
      <c r="H15" s="12"/>
      <c r="I15" s="12"/>
      <c r="J15" s="12"/>
      <c r="K15" s="9"/>
      <c r="L15" s="9"/>
      <c r="M15" s="16">
        <f t="shared" si="3"/>
        <v>10</v>
      </c>
      <c r="N15" s="18" t="s">
        <v>18</v>
      </c>
      <c r="O15" s="19">
        <f>TBL_OtherExpenses[[#Totals],[ESTIMATED (EUR)]]</f>
        <v>300</v>
      </c>
      <c r="P15" s="19">
        <f>TBL_OtherExpenses[[#Totals],[ACTUAL (EUR)]]</f>
        <v>300</v>
      </c>
      <c r="Q15" s="20">
        <f t="shared" si="4"/>
        <v>300.00150000000002</v>
      </c>
      <c r="R15" s="16">
        <v>10</v>
      </c>
      <c r="S15" s="9"/>
      <c r="T15" s="9"/>
      <c r="U15" s="9"/>
      <c r="V15" s="9"/>
      <c r="W15" s="9"/>
      <c r="X15" s="9"/>
      <c r="Y15" s="9"/>
      <c r="Z15" s="9"/>
    </row>
    <row r="16" spans="1:26" ht="25.9" customHeight="1" x14ac:dyDescent="0.3">
      <c r="B16" s="23" t="s">
        <v>19</v>
      </c>
      <c r="C16" s="45">
        <f>SUBTOTAL(109,TBL_Summary[ESTIMATED (EUR)])</f>
        <v>21300</v>
      </c>
      <c r="D16" s="45">
        <f>SUBTOTAL(109,TBL_Summary[ACTUAL (EUR)])</f>
        <v>21000</v>
      </c>
      <c r="E16" s="27">
        <f>SUBTOTAL(103,TBL_Summary[OVER/UNDER])</f>
        <v>10</v>
      </c>
      <c r="F16" s="13"/>
      <c r="G16" s="13"/>
      <c r="H16" s="12"/>
      <c r="I16" s="12"/>
      <c r="J16" s="12"/>
      <c r="K16" s="9"/>
      <c r="L16" s="9"/>
      <c r="M16" s="9"/>
      <c r="N16" s="9"/>
      <c r="O16" s="9"/>
      <c r="P16" s="21"/>
      <c r="Q16" s="9"/>
      <c r="R16" s="9"/>
      <c r="S16" s="9"/>
      <c r="T16" s="9"/>
      <c r="U16" s="9"/>
      <c r="V16" s="9"/>
      <c r="W16" s="9"/>
      <c r="X16" s="9"/>
      <c r="Y16" s="9"/>
      <c r="Z16" s="9"/>
    </row>
    <row r="17" spans="2:26" ht="25.9" customHeight="1" x14ac:dyDescent="0.3">
      <c r="B17" s="22"/>
      <c r="C17" s="22"/>
      <c r="D17" s="22"/>
      <c r="E17" s="22"/>
      <c r="F17" s="14"/>
      <c r="G17" s="10"/>
      <c r="H17" s="11"/>
      <c r="I17" s="11"/>
      <c r="J17" s="9"/>
      <c r="K17" s="9"/>
      <c r="L17" s="9"/>
      <c r="M17" s="9"/>
      <c r="N17" s="21"/>
      <c r="O17" s="21"/>
      <c r="P17" s="21"/>
      <c r="Q17" s="9"/>
      <c r="R17" s="9"/>
      <c r="S17" s="9"/>
      <c r="T17" s="9"/>
      <c r="U17" s="9"/>
      <c r="V17" s="9"/>
      <c r="W17" s="9"/>
      <c r="X17" s="9"/>
      <c r="Y17" s="9"/>
      <c r="Z17" s="9"/>
    </row>
    <row r="18" spans="2:26" ht="25.9" customHeight="1" x14ac:dyDescent="0.3">
      <c r="B18" s="22"/>
      <c r="C18" s="22"/>
      <c r="D18" s="22"/>
      <c r="E18" s="22"/>
      <c r="F18" s="14"/>
      <c r="G18" s="10"/>
      <c r="H18" s="11"/>
      <c r="I18" s="11"/>
      <c r="J18" s="9"/>
      <c r="K18" s="9"/>
      <c r="L18" s="9"/>
      <c r="M18" s="9"/>
      <c r="N18" s="21"/>
      <c r="O18" s="21"/>
      <c r="P18" s="21"/>
      <c r="Q18" s="9"/>
      <c r="R18" s="9"/>
      <c r="S18" s="9"/>
      <c r="T18" s="9"/>
      <c r="U18" s="9"/>
      <c r="V18" s="9"/>
      <c r="W18" s="9"/>
      <c r="X18" s="9"/>
      <c r="Y18" s="9"/>
      <c r="Z18" s="9"/>
    </row>
    <row r="19" spans="2:26" ht="25.9" customHeight="1" x14ac:dyDescent="0.3">
      <c r="B19" s="22"/>
      <c r="C19" s="22"/>
      <c r="D19" s="22"/>
      <c r="E19" s="22"/>
      <c r="F19" s="14"/>
      <c r="G19" s="10"/>
      <c r="H19" s="11"/>
      <c r="I19" s="11"/>
      <c r="J19" s="9"/>
      <c r="K19" s="9"/>
      <c r="L19" s="9"/>
      <c r="M19" s="9"/>
      <c r="N19" s="21"/>
      <c r="O19" s="21"/>
      <c r="P19" s="21"/>
      <c r="Q19" s="9"/>
      <c r="R19" s="9"/>
      <c r="S19" s="9"/>
      <c r="T19" s="9"/>
      <c r="U19" s="9"/>
      <c r="V19" s="9"/>
      <c r="W19" s="9"/>
      <c r="X19" s="9"/>
      <c r="Y19" s="9"/>
      <c r="Z19" s="9"/>
    </row>
    <row r="20" spans="2:26" ht="25.9" customHeight="1" x14ac:dyDescent="0.3">
      <c r="B20" s="29" t="s">
        <v>20</v>
      </c>
      <c r="C20" s="24" t="s">
        <v>95</v>
      </c>
      <c r="D20" s="24" t="s">
        <v>96</v>
      </c>
      <c r="E20" s="30" t="s">
        <v>1</v>
      </c>
      <c r="F20" s="31"/>
      <c r="G20" s="29" t="s">
        <v>21</v>
      </c>
      <c r="H20" s="24" t="s">
        <v>95</v>
      </c>
      <c r="I20" s="24" t="s">
        <v>96</v>
      </c>
      <c r="J20" s="30" t="s">
        <v>1</v>
      </c>
      <c r="K20" s="9"/>
      <c r="L20" s="9"/>
      <c r="M20" s="9"/>
      <c r="N20" s="21"/>
      <c r="O20" s="21"/>
      <c r="P20" s="21"/>
      <c r="Q20" s="9"/>
      <c r="R20" s="9"/>
      <c r="S20" s="9"/>
      <c r="T20" s="9"/>
      <c r="U20" s="9"/>
      <c r="V20" s="9"/>
      <c r="W20" s="9"/>
      <c r="X20" s="9"/>
      <c r="Y20" s="9"/>
      <c r="Z20" s="9"/>
    </row>
    <row r="21" spans="2:26" ht="25.9" customHeight="1" x14ac:dyDescent="0.3">
      <c r="B21" s="25" t="s">
        <v>22</v>
      </c>
      <c r="C21" s="44">
        <v>5000</v>
      </c>
      <c r="D21" s="44">
        <v>5000</v>
      </c>
      <c r="E21" s="32">
        <f>TBL_Apparel[[#This Row],[ACTUAL (EUR)]]-TBL_Apparel[[#This Row],[ESTIMATED (EUR)]]</f>
        <v>0</v>
      </c>
      <c r="F21" s="33"/>
      <c r="G21" s="25" t="s">
        <v>23</v>
      </c>
      <c r="H21" s="44">
        <v>1800</v>
      </c>
      <c r="I21" s="44">
        <v>1800</v>
      </c>
      <c r="J21" s="32">
        <f>TBL_Decorations[[#This Row],[ACTUAL (EUR)]]-TBL_Decorations[[#This Row],[ESTIMATED (EUR)]]</f>
        <v>0</v>
      </c>
      <c r="K21" s="9"/>
      <c r="L21" s="9"/>
      <c r="M21" s="9"/>
      <c r="N21" s="21"/>
      <c r="O21" s="21"/>
      <c r="P21" s="21"/>
      <c r="Q21" s="9"/>
      <c r="R21" s="9"/>
      <c r="S21" s="9"/>
      <c r="T21" s="9"/>
      <c r="U21" s="9"/>
      <c r="V21" s="9"/>
      <c r="W21" s="9"/>
      <c r="X21" s="9"/>
      <c r="Y21" s="9"/>
      <c r="Z21" s="9"/>
    </row>
    <row r="22" spans="2:26" ht="25.9" customHeight="1" x14ac:dyDescent="0.3">
      <c r="B22" s="25" t="s">
        <v>24</v>
      </c>
      <c r="C22" s="44">
        <v>0</v>
      </c>
      <c r="D22" s="44">
        <v>0</v>
      </c>
      <c r="E22" s="32">
        <f>TBL_Apparel[[#This Row],[ACTUAL (EUR)]]-TBL_Apparel[[#This Row],[ESTIMATED (EUR)]]</f>
        <v>0</v>
      </c>
      <c r="F22" s="33"/>
      <c r="G22" s="25" t="s">
        <v>25</v>
      </c>
      <c r="H22" s="44">
        <v>500</v>
      </c>
      <c r="I22" s="44">
        <v>500</v>
      </c>
      <c r="J22" s="32">
        <f>TBL_Decorations[[#This Row],[ACTUAL (EUR)]]-TBL_Decorations[[#This Row],[ESTIMATED (EUR)]]</f>
        <v>0</v>
      </c>
      <c r="K22" s="9"/>
      <c r="L22" s="9"/>
      <c r="M22" s="9"/>
      <c r="N22" s="21"/>
      <c r="O22" s="21"/>
      <c r="P22" s="21"/>
      <c r="Q22" s="9"/>
      <c r="R22" s="9"/>
      <c r="S22" s="9"/>
      <c r="T22" s="9"/>
      <c r="U22" s="9"/>
      <c r="V22" s="9"/>
      <c r="W22" s="9"/>
      <c r="X22" s="9"/>
      <c r="Y22" s="9"/>
      <c r="Z22" s="9"/>
    </row>
    <row r="23" spans="2:26" ht="25.9" customHeight="1" x14ac:dyDescent="0.3">
      <c r="B23" s="25" t="s">
        <v>26</v>
      </c>
      <c r="C23" s="44">
        <v>0</v>
      </c>
      <c r="D23" s="44">
        <v>0</v>
      </c>
      <c r="E23" s="32">
        <f>TBL_Apparel[[#This Row],[ACTUAL (EUR)]]-TBL_Apparel[[#This Row],[ESTIMATED (EUR)]]</f>
        <v>0</v>
      </c>
      <c r="F23" s="33"/>
      <c r="G23" s="25" t="s">
        <v>27</v>
      </c>
      <c r="H23" s="44">
        <v>0</v>
      </c>
      <c r="I23" s="44">
        <v>0</v>
      </c>
      <c r="J23" s="32">
        <f>TBL_Decorations[[#This Row],[ACTUAL (EUR)]]-TBL_Decorations[[#This Row],[ESTIMATED (EUR)]]</f>
        <v>0</v>
      </c>
      <c r="K23" s="9"/>
      <c r="L23" s="9"/>
      <c r="M23" s="9"/>
      <c r="N23" s="21"/>
      <c r="O23" s="21"/>
      <c r="P23" s="21"/>
      <c r="Q23" s="9"/>
      <c r="R23" s="9"/>
      <c r="S23" s="9"/>
      <c r="T23" s="9"/>
      <c r="U23" s="9"/>
      <c r="V23" s="9"/>
      <c r="W23" s="9"/>
      <c r="X23" s="9"/>
      <c r="Y23" s="9"/>
      <c r="Z23" s="9"/>
    </row>
    <row r="24" spans="2:26" ht="25.9" customHeight="1" x14ac:dyDescent="0.25">
      <c r="B24" s="25" t="s">
        <v>28</v>
      </c>
      <c r="C24" s="44">
        <v>0</v>
      </c>
      <c r="D24" s="44">
        <v>0</v>
      </c>
      <c r="E24" s="32">
        <f>TBL_Apparel[[#This Row],[ACTUAL (EUR)]]-TBL_Apparel[[#This Row],[ESTIMATED (EUR)]]</f>
        <v>0</v>
      </c>
      <c r="F24" s="33"/>
      <c r="G24" s="25" t="s">
        <v>29</v>
      </c>
      <c r="H24" s="44">
        <v>0</v>
      </c>
      <c r="I24" s="44">
        <v>0</v>
      </c>
      <c r="J24" s="32">
        <f>TBL_Decorations[[#This Row],[ACTUAL (EUR)]]-TBL_Decorations[[#This Row],[ESTIMATED (EUR)]]</f>
        <v>0</v>
      </c>
      <c r="K24" s="9"/>
      <c r="L24" s="9"/>
      <c r="M24" s="9"/>
      <c r="N24" s="9"/>
      <c r="O24" s="9"/>
      <c r="P24" s="9"/>
      <c r="Q24" s="9"/>
      <c r="R24" s="9"/>
      <c r="S24" s="9"/>
      <c r="T24" s="9"/>
      <c r="U24" s="9"/>
      <c r="V24" s="9"/>
      <c r="W24" s="9"/>
      <c r="X24" s="9"/>
      <c r="Y24" s="9"/>
      <c r="Z24" s="9"/>
    </row>
    <row r="25" spans="2:26" ht="25.9" customHeight="1" x14ac:dyDescent="0.25">
      <c r="B25" s="25" t="s">
        <v>30</v>
      </c>
      <c r="C25" s="44">
        <v>0</v>
      </c>
      <c r="D25" s="44">
        <v>0</v>
      </c>
      <c r="E25" s="32">
        <f>TBL_Apparel[[#This Row],[ACTUAL (EUR)]]-TBL_Apparel[[#This Row],[ESTIMATED (EUR)]]</f>
        <v>0</v>
      </c>
      <c r="F25" s="33"/>
      <c r="G25" s="25" t="s">
        <v>31</v>
      </c>
      <c r="H25" s="44">
        <v>0</v>
      </c>
      <c r="I25" s="44">
        <v>0</v>
      </c>
      <c r="J25" s="32">
        <f>TBL_Decorations[[#This Row],[ACTUAL (EUR)]]-TBL_Decorations[[#This Row],[ESTIMATED (EUR)]]</f>
        <v>0</v>
      </c>
      <c r="K25" s="9"/>
      <c r="L25" s="9"/>
      <c r="M25" s="9"/>
      <c r="N25" s="9"/>
      <c r="O25" s="9"/>
      <c r="P25" s="9"/>
      <c r="Q25" s="9"/>
      <c r="R25" s="9"/>
      <c r="S25" s="9"/>
      <c r="T25" s="9"/>
      <c r="U25" s="9"/>
      <c r="V25" s="9"/>
      <c r="W25" s="9"/>
      <c r="X25" s="9"/>
      <c r="Y25" s="9"/>
      <c r="Z25" s="9"/>
    </row>
    <row r="26" spans="2:26" ht="25.9" customHeight="1" x14ac:dyDescent="0.25">
      <c r="B26" s="25" t="s">
        <v>32</v>
      </c>
      <c r="C26" s="44">
        <v>0</v>
      </c>
      <c r="D26" s="44">
        <v>0</v>
      </c>
      <c r="E26" s="32">
        <f>TBL_Apparel[[#This Row],[ACTUAL (EUR)]]-TBL_Apparel[[#This Row],[ESTIMATED (EUR)]]</f>
        <v>0</v>
      </c>
      <c r="F26" s="33"/>
      <c r="G26" s="25" t="s">
        <v>33</v>
      </c>
      <c r="H26" s="44">
        <v>0</v>
      </c>
      <c r="I26" s="44">
        <v>0</v>
      </c>
      <c r="J26" s="32">
        <f>TBL_Decorations[[#This Row],[ACTUAL (EUR)]]-TBL_Decorations[[#This Row],[ESTIMATED (EUR)]]</f>
        <v>0</v>
      </c>
      <c r="K26" s="9"/>
      <c r="L26" s="9"/>
      <c r="M26" s="9"/>
      <c r="N26" s="9"/>
      <c r="O26" s="9"/>
      <c r="P26" s="9"/>
      <c r="Q26" s="9"/>
      <c r="R26" s="9"/>
      <c r="S26" s="9"/>
      <c r="T26" s="9"/>
      <c r="U26" s="9"/>
      <c r="V26" s="9"/>
      <c r="W26" s="9"/>
      <c r="X26" s="9"/>
      <c r="Y26" s="9"/>
      <c r="Z26" s="9"/>
    </row>
    <row r="27" spans="2:26" ht="25.9" customHeight="1" x14ac:dyDescent="0.25">
      <c r="B27" s="25" t="s">
        <v>34</v>
      </c>
      <c r="C27" s="44">
        <v>0</v>
      </c>
      <c r="D27" s="44">
        <v>0</v>
      </c>
      <c r="E27" s="32">
        <f>TBL_Apparel[[#This Row],[ACTUAL (EUR)]]-TBL_Apparel[[#This Row],[ESTIMATED (EUR)]]</f>
        <v>0</v>
      </c>
      <c r="F27" s="33"/>
      <c r="G27" s="29" t="s">
        <v>35</v>
      </c>
      <c r="H27" s="45">
        <f>SUBTOTAL(109,TBL_Decorations[ESTIMATED (EUR)])</f>
        <v>2300</v>
      </c>
      <c r="I27" s="45">
        <f>SUBTOTAL(109,TBL_Decorations[ACTUAL (EUR)])</f>
        <v>2300</v>
      </c>
      <c r="J27" s="34">
        <f>SUBTOTAL(109,TBL_Decorations[OVER/UNDER])</f>
        <v>0</v>
      </c>
      <c r="K27" s="9"/>
      <c r="L27" s="9"/>
      <c r="M27" s="9"/>
      <c r="N27" s="9"/>
      <c r="O27" s="9"/>
      <c r="P27" s="9"/>
      <c r="Q27" s="9"/>
      <c r="R27" s="9"/>
      <c r="S27" s="9"/>
      <c r="T27" s="9"/>
      <c r="U27" s="9"/>
      <c r="V27" s="9"/>
      <c r="W27" s="9"/>
      <c r="X27" s="9"/>
      <c r="Y27" s="9"/>
      <c r="Z27" s="9"/>
    </row>
    <row r="28" spans="2:26" ht="25.9" customHeight="1" x14ac:dyDescent="0.25">
      <c r="B28" s="25" t="s">
        <v>33</v>
      </c>
      <c r="C28" s="44">
        <v>0</v>
      </c>
      <c r="D28" s="44">
        <v>0</v>
      </c>
      <c r="E28" s="32">
        <f>TBL_Apparel[[#This Row],[ACTUAL (EUR)]]-TBL_Apparel[[#This Row],[ESTIMATED (EUR)]]</f>
        <v>0</v>
      </c>
      <c r="F28" s="33"/>
      <c r="G28" s="35"/>
      <c r="H28" s="35"/>
      <c r="I28" s="35"/>
      <c r="J28" s="35"/>
      <c r="K28" s="9"/>
      <c r="L28" s="9"/>
      <c r="M28" s="9"/>
      <c r="N28" s="9"/>
      <c r="O28" s="9"/>
      <c r="P28" s="9"/>
      <c r="Q28" s="9"/>
      <c r="R28" s="9"/>
      <c r="S28" s="9"/>
      <c r="T28" s="9"/>
      <c r="U28" s="9"/>
      <c r="V28" s="9"/>
      <c r="W28" s="9"/>
      <c r="X28" s="9"/>
      <c r="Y28" s="9"/>
      <c r="Z28" s="9"/>
    </row>
    <row r="29" spans="2:26" ht="25.9" customHeight="1" x14ac:dyDescent="0.25">
      <c r="B29" s="29" t="s">
        <v>36</v>
      </c>
      <c r="C29" s="45">
        <f>SUBTOTAL(109,TBL_Apparel[ESTIMATED (EUR)])</f>
        <v>5000</v>
      </c>
      <c r="D29" s="45">
        <f>SUBTOTAL(109,TBL_Apparel[ACTUAL (EUR)])</f>
        <v>5000</v>
      </c>
      <c r="E29" s="32">
        <f>SUBTOTAL(109,TBL_Apparel[OVER/UNDER])</f>
        <v>0</v>
      </c>
      <c r="F29" s="33"/>
      <c r="G29" s="35"/>
      <c r="H29" s="35"/>
      <c r="I29" s="35"/>
      <c r="J29" s="35"/>
      <c r="K29" s="9"/>
      <c r="L29" s="9"/>
      <c r="M29" s="9"/>
      <c r="N29" s="9"/>
      <c r="O29" s="9"/>
      <c r="P29" s="9"/>
      <c r="Q29" s="9"/>
      <c r="R29" s="9"/>
      <c r="S29" s="9"/>
      <c r="T29" s="9"/>
      <c r="U29" s="9"/>
      <c r="V29" s="9"/>
      <c r="W29" s="9"/>
      <c r="X29" s="9"/>
      <c r="Y29" s="9"/>
      <c r="Z29" s="9"/>
    </row>
    <row r="30" spans="2:26" ht="25.9" customHeight="1" x14ac:dyDescent="0.25">
      <c r="B30" s="36"/>
      <c r="C30" s="36"/>
      <c r="D30" s="36"/>
      <c r="E30" s="36"/>
      <c r="F30" s="33"/>
      <c r="G30" s="29" t="s">
        <v>37</v>
      </c>
      <c r="H30" s="24" t="s">
        <v>95</v>
      </c>
      <c r="I30" s="24" t="s">
        <v>96</v>
      </c>
      <c r="J30" s="30" t="s">
        <v>1</v>
      </c>
      <c r="K30" s="9"/>
      <c r="L30" s="9"/>
      <c r="M30" s="9"/>
      <c r="N30" s="9"/>
      <c r="O30" s="9"/>
      <c r="P30" s="9"/>
      <c r="Q30" s="9"/>
      <c r="R30" s="9"/>
      <c r="S30" s="9"/>
      <c r="T30" s="9"/>
      <c r="U30" s="9"/>
      <c r="V30" s="9"/>
      <c r="W30" s="9"/>
      <c r="X30" s="9"/>
      <c r="Y30" s="9"/>
      <c r="Z30" s="9"/>
    </row>
    <row r="31" spans="2:26" ht="25.9" customHeight="1" x14ac:dyDescent="0.25">
      <c r="B31" s="36"/>
      <c r="C31" s="36"/>
      <c r="D31" s="36"/>
      <c r="E31" s="36"/>
      <c r="F31" s="33"/>
      <c r="G31" s="25" t="s">
        <v>38</v>
      </c>
      <c r="H31" s="44">
        <v>800</v>
      </c>
      <c r="I31" s="44">
        <v>800</v>
      </c>
      <c r="J31" s="32">
        <f>TBL_Flowers[[#This Row],[ACTUAL (EUR)]]-TBL_Flowers[[#This Row],[ESTIMATED (EUR)]]</f>
        <v>0</v>
      </c>
      <c r="K31" s="9"/>
      <c r="L31" s="9"/>
      <c r="M31" s="9"/>
      <c r="N31" s="9"/>
      <c r="O31" s="9"/>
      <c r="P31" s="9"/>
      <c r="Q31" s="9"/>
      <c r="R31" s="9"/>
      <c r="S31" s="9"/>
      <c r="T31" s="9"/>
      <c r="U31" s="9"/>
      <c r="V31" s="9"/>
      <c r="W31" s="9"/>
      <c r="X31" s="9"/>
      <c r="Y31" s="9"/>
      <c r="Z31" s="9"/>
    </row>
    <row r="32" spans="2:26" ht="25.9" customHeight="1" x14ac:dyDescent="0.25">
      <c r="B32" s="29" t="s">
        <v>39</v>
      </c>
      <c r="C32" s="24" t="s">
        <v>95</v>
      </c>
      <c r="D32" s="24" t="s">
        <v>96</v>
      </c>
      <c r="E32" s="30" t="s">
        <v>1</v>
      </c>
      <c r="F32" s="33"/>
      <c r="G32" s="25" t="s">
        <v>40</v>
      </c>
      <c r="H32" s="44">
        <v>0</v>
      </c>
      <c r="I32" s="44">
        <v>0</v>
      </c>
      <c r="J32" s="32">
        <f>TBL_Flowers[[#This Row],[ACTUAL (EUR)]]-TBL_Flowers[[#This Row],[ESTIMATED (EUR)]]</f>
        <v>0</v>
      </c>
      <c r="K32" s="9"/>
      <c r="L32" s="9"/>
      <c r="M32" s="9"/>
      <c r="N32" s="9"/>
      <c r="O32" s="9"/>
      <c r="P32" s="9"/>
      <c r="Q32" s="9"/>
      <c r="R32" s="9"/>
      <c r="S32" s="9"/>
      <c r="T32" s="9"/>
      <c r="U32" s="9"/>
      <c r="V32" s="9"/>
      <c r="W32" s="9"/>
      <c r="X32" s="9"/>
      <c r="Y32" s="9"/>
      <c r="Z32" s="9"/>
    </row>
    <row r="33" spans="2:26" ht="25.9" customHeight="1" x14ac:dyDescent="0.25">
      <c r="B33" s="25" t="s">
        <v>41</v>
      </c>
      <c r="C33" s="44">
        <v>1200</v>
      </c>
      <c r="D33" s="44">
        <v>1100</v>
      </c>
      <c r="E33" s="32">
        <f>TBL_Gifts[[#This Row],[ACTUAL (EUR)]]-TBL_Gifts[[#This Row],[ESTIMATED (EUR)]]</f>
        <v>-100</v>
      </c>
      <c r="F33" s="33"/>
      <c r="G33" s="25" t="s">
        <v>42</v>
      </c>
      <c r="H33" s="44">
        <v>0</v>
      </c>
      <c r="I33" s="44">
        <v>0</v>
      </c>
      <c r="J33" s="32">
        <f>TBL_Flowers[[#This Row],[ACTUAL (EUR)]]-TBL_Flowers[[#This Row],[ESTIMATED (EUR)]]</f>
        <v>0</v>
      </c>
      <c r="K33" s="9"/>
      <c r="L33" s="9"/>
      <c r="M33" s="9"/>
      <c r="N33" s="9"/>
      <c r="O33" s="9"/>
      <c r="P33" s="9"/>
      <c r="Q33" s="9"/>
      <c r="R33" s="9"/>
      <c r="S33" s="9"/>
      <c r="T33" s="9"/>
      <c r="U33" s="9"/>
      <c r="V33" s="9"/>
      <c r="W33" s="9"/>
      <c r="X33" s="9"/>
      <c r="Y33" s="9"/>
      <c r="Z33" s="9"/>
    </row>
    <row r="34" spans="2:26" ht="25.9" customHeight="1" x14ac:dyDescent="0.25">
      <c r="B34" s="25" t="s">
        <v>43</v>
      </c>
      <c r="C34" s="44">
        <v>200</v>
      </c>
      <c r="D34" s="44">
        <v>200</v>
      </c>
      <c r="E34" s="32">
        <f>TBL_Gifts[[#This Row],[ACTUAL (EUR)]]-TBL_Gifts[[#This Row],[ESTIMATED (EUR)]]</f>
        <v>0</v>
      </c>
      <c r="F34" s="33"/>
      <c r="G34" s="25" t="s">
        <v>44</v>
      </c>
      <c r="H34" s="44">
        <v>0</v>
      </c>
      <c r="I34" s="44">
        <v>0</v>
      </c>
      <c r="J34" s="32">
        <f>TBL_Flowers[[#This Row],[ACTUAL (EUR)]]-TBL_Flowers[[#This Row],[ESTIMATED (EUR)]]</f>
        <v>0</v>
      </c>
      <c r="K34" s="9"/>
      <c r="L34" s="9"/>
      <c r="M34" s="9"/>
      <c r="N34" s="9"/>
      <c r="O34" s="9"/>
      <c r="P34" s="9"/>
      <c r="Q34" s="9"/>
      <c r="R34" s="9"/>
      <c r="S34" s="9"/>
      <c r="T34" s="9"/>
      <c r="U34" s="9"/>
      <c r="V34" s="9"/>
      <c r="W34" s="9"/>
      <c r="X34" s="9"/>
      <c r="Y34" s="9"/>
      <c r="Z34" s="9"/>
    </row>
    <row r="35" spans="2:26" ht="25.9" customHeight="1" x14ac:dyDescent="0.25">
      <c r="B35" s="25" t="s">
        <v>45</v>
      </c>
      <c r="C35" s="44">
        <v>0</v>
      </c>
      <c r="D35" s="44">
        <v>0</v>
      </c>
      <c r="E35" s="32">
        <f>TBL_Gifts[[#This Row],[ACTUAL (EUR)]]-TBL_Gifts[[#This Row],[ESTIMATED (EUR)]]</f>
        <v>0</v>
      </c>
      <c r="F35" s="33"/>
      <c r="G35" s="25" t="s">
        <v>15</v>
      </c>
      <c r="H35" s="44">
        <v>0</v>
      </c>
      <c r="I35" s="44">
        <v>0</v>
      </c>
      <c r="J35" s="32">
        <f>TBL_Flowers[[#This Row],[ACTUAL (EUR)]]-TBL_Flowers[[#This Row],[ESTIMATED (EUR)]]</f>
        <v>0</v>
      </c>
      <c r="K35" s="9"/>
      <c r="L35" s="9"/>
      <c r="M35" s="9"/>
      <c r="N35" s="9"/>
      <c r="O35" s="9"/>
      <c r="P35" s="9"/>
      <c r="Q35" s="9"/>
      <c r="R35" s="9"/>
      <c r="S35" s="9"/>
      <c r="T35" s="9"/>
      <c r="U35" s="9"/>
      <c r="V35" s="9"/>
      <c r="W35" s="9"/>
      <c r="X35" s="9"/>
      <c r="Y35" s="9"/>
      <c r="Z35" s="9"/>
    </row>
    <row r="36" spans="2:26" ht="25.9" customHeight="1" x14ac:dyDescent="0.25">
      <c r="B36" s="25" t="s">
        <v>33</v>
      </c>
      <c r="C36" s="44">
        <v>0</v>
      </c>
      <c r="D36" s="44">
        <v>0</v>
      </c>
      <c r="E36" s="32">
        <f>TBL_Gifts[[#This Row],[ACTUAL (EUR)]]-TBL_Gifts[[#This Row],[ESTIMATED (EUR)]]</f>
        <v>0</v>
      </c>
      <c r="F36" s="33"/>
      <c r="G36" s="25" t="s">
        <v>33</v>
      </c>
      <c r="H36" s="44">
        <v>0</v>
      </c>
      <c r="I36" s="44">
        <v>0</v>
      </c>
      <c r="J36" s="32">
        <f>TBL_Flowers[[#This Row],[ACTUAL (EUR)]]-TBL_Flowers[[#This Row],[ESTIMATED (EUR)]]</f>
        <v>0</v>
      </c>
      <c r="K36" s="9"/>
      <c r="L36" s="9"/>
      <c r="M36" s="9"/>
      <c r="N36" s="9"/>
      <c r="O36" s="9"/>
      <c r="P36" s="9"/>
      <c r="Q36" s="9"/>
      <c r="R36" s="9"/>
      <c r="S36" s="9"/>
      <c r="T36" s="9"/>
      <c r="U36" s="9"/>
      <c r="V36" s="9"/>
      <c r="W36" s="9"/>
      <c r="X36" s="9"/>
      <c r="Y36" s="9"/>
      <c r="Z36" s="9"/>
    </row>
    <row r="37" spans="2:26" ht="25.9" customHeight="1" x14ac:dyDescent="0.25">
      <c r="B37" s="29" t="s">
        <v>46</v>
      </c>
      <c r="C37" s="45">
        <f>SUBTOTAL(109,TBL_Gifts[ESTIMATED (EUR)])</f>
        <v>1400</v>
      </c>
      <c r="D37" s="45">
        <f>SUBTOTAL(109,TBL_Gifts[ACTUAL (EUR)])</f>
        <v>1300</v>
      </c>
      <c r="E37" s="34">
        <f>SUBTOTAL(105,TBL_Gifts[OVER/UNDER])</f>
        <v>-100</v>
      </c>
      <c r="F37" s="33"/>
      <c r="G37" s="29" t="s">
        <v>47</v>
      </c>
      <c r="H37" s="45">
        <f>SUBTOTAL(109,TBL_Flowers[ESTIMATED (EUR)])</f>
        <v>800</v>
      </c>
      <c r="I37" s="45">
        <f>SUBTOTAL(109,TBL_Flowers[ACTUAL (EUR)])</f>
        <v>800</v>
      </c>
      <c r="J37" s="34">
        <f>SUBTOTAL(109,TBL_Flowers[OVER/UNDER])</f>
        <v>0</v>
      </c>
      <c r="K37" s="9"/>
      <c r="L37" s="9"/>
      <c r="M37" s="9"/>
      <c r="N37" s="9"/>
      <c r="O37" s="9"/>
      <c r="P37" s="9"/>
      <c r="Q37" s="9"/>
      <c r="R37" s="9"/>
      <c r="S37" s="9"/>
      <c r="T37" s="9"/>
      <c r="U37" s="9"/>
      <c r="V37" s="9"/>
      <c r="W37" s="9"/>
      <c r="X37" s="9"/>
      <c r="Y37" s="9"/>
      <c r="Z37" s="9"/>
    </row>
    <row r="38" spans="2:26" ht="25.9" customHeight="1" x14ac:dyDescent="0.25">
      <c r="B38" s="37"/>
      <c r="C38" s="37"/>
      <c r="D38" s="37"/>
      <c r="E38" s="37"/>
      <c r="F38" s="33"/>
      <c r="G38" s="38"/>
      <c r="H38" s="38"/>
      <c r="I38" s="38"/>
      <c r="J38" s="38"/>
      <c r="K38" s="9"/>
      <c r="L38" s="9"/>
      <c r="M38" s="9"/>
      <c r="N38" s="9"/>
      <c r="O38" s="9"/>
      <c r="P38" s="9"/>
      <c r="Q38" s="9"/>
      <c r="R38" s="9"/>
      <c r="S38" s="9"/>
      <c r="T38" s="9"/>
      <c r="U38" s="9"/>
      <c r="V38" s="9"/>
      <c r="W38" s="9"/>
      <c r="X38" s="9"/>
      <c r="Y38" s="9"/>
      <c r="Z38" s="9"/>
    </row>
    <row r="39" spans="2:26" ht="25.9" customHeight="1" x14ac:dyDescent="0.25">
      <c r="B39" s="37"/>
      <c r="C39" s="37"/>
      <c r="D39" s="37"/>
      <c r="E39" s="37"/>
      <c r="F39" s="33"/>
      <c r="G39" s="38"/>
      <c r="H39" s="38"/>
      <c r="I39" s="38"/>
      <c r="J39" s="38"/>
      <c r="K39" s="9"/>
      <c r="L39" s="9"/>
      <c r="M39" s="9"/>
      <c r="N39" s="9"/>
      <c r="O39" s="9"/>
      <c r="P39" s="9"/>
      <c r="Q39" s="9"/>
      <c r="R39" s="9"/>
      <c r="S39" s="9"/>
      <c r="T39" s="9"/>
      <c r="U39" s="9"/>
      <c r="V39" s="9"/>
      <c r="W39" s="9"/>
      <c r="X39" s="9"/>
      <c r="Y39" s="9"/>
      <c r="Z39" s="9"/>
    </row>
    <row r="40" spans="2:26" ht="25.9" customHeight="1" x14ac:dyDescent="0.25">
      <c r="B40" s="29" t="s">
        <v>48</v>
      </c>
      <c r="C40" s="24" t="s">
        <v>95</v>
      </c>
      <c r="D40" s="24" t="s">
        <v>96</v>
      </c>
      <c r="E40" s="30" t="s">
        <v>1</v>
      </c>
      <c r="F40" s="33"/>
      <c r="G40" s="29" t="s">
        <v>49</v>
      </c>
      <c r="H40" s="24" t="s">
        <v>95</v>
      </c>
      <c r="I40" s="24" t="s">
        <v>96</v>
      </c>
      <c r="J40" s="30" t="s">
        <v>1</v>
      </c>
      <c r="K40" s="9"/>
      <c r="L40" s="9"/>
      <c r="M40" s="9"/>
      <c r="N40" s="9"/>
      <c r="O40" s="9"/>
      <c r="P40" s="9"/>
      <c r="Q40" s="9"/>
      <c r="R40" s="9"/>
      <c r="S40" s="9"/>
      <c r="T40" s="9"/>
      <c r="U40" s="9"/>
      <c r="V40" s="9"/>
      <c r="W40" s="9"/>
      <c r="X40" s="9"/>
      <c r="Y40" s="9"/>
      <c r="Z40" s="9"/>
    </row>
    <row r="41" spans="2:26" ht="25.9" customHeight="1" x14ac:dyDescent="0.25">
      <c r="B41" s="25" t="s">
        <v>50</v>
      </c>
      <c r="C41" s="44">
        <v>1200</v>
      </c>
      <c r="D41" s="44">
        <v>1250</v>
      </c>
      <c r="E41" s="32">
        <f>TBL_Music[[#This Row],[ACTUAL (EUR)]]-TBL_Music[[#This Row],[ESTIMATED (EUR)]]</f>
        <v>50</v>
      </c>
      <c r="F41" s="33"/>
      <c r="G41" s="25" t="s">
        <v>51</v>
      </c>
      <c r="H41" s="44">
        <v>1200</v>
      </c>
      <c r="I41" s="44">
        <v>1200</v>
      </c>
      <c r="J41" s="32">
        <f>TBL_Photography[[#This Row],[ACTUAL (EUR)]]-TBL_Photography[[#This Row],[ESTIMATED (EUR)]]</f>
        <v>0</v>
      </c>
      <c r="K41" s="9"/>
      <c r="L41" s="9"/>
      <c r="M41" s="9"/>
      <c r="N41" s="9"/>
      <c r="O41" s="9"/>
      <c r="P41" s="9"/>
      <c r="Q41" s="9"/>
      <c r="R41" s="9"/>
      <c r="S41" s="9"/>
      <c r="T41" s="9"/>
      <c r="U41" s="9"/>
      <c r="V41" s="9"/>
      <c r="W41" s="9"/>
      <c r="X41" s="9"/>
      <c r="Y41" s="9"/>
      <c r="Z41" s="9"/>
    </row>
    <row r="42" spans="2:26" ht="25.9" customHeight="1" x14ac:dyDescent="0.25">
      <c r="B42" s="25" t="s">
        <v>52</v>
      </c>
      <c r="C42" s="44">
        <v>0</v>
      </c>
      <c r="D42" s="44">
        <v>0</v>
      </c>
      <c r="E42" s="32">
        <f>TBL_Music[[#This Row],[ACTUAL (EUR)]]-TBL_Music[[#This Row],[ESTIMATED (EUR)]]</f>
        <v>0</v>
      </c>
      <c r="F42" s="33"/>
      <c r="G42" s="25" t="s">
        <v>53</v>
      </c>
      <c r="H42" s="44">
        <v>800</v>
      </c>
      <c r="I42" s="44">
        <v>800</v>
      </c>
      <c r="J42" s="32">
        <f>TBL_Photography[[#This Row],[ACTUAL (EUR)]]-TBL_Photography[[#This Row],[ESTIMATED (EUR)]]</f>
        <v>0</v>
      </c>
      <c r="K42" s="9"/>
      <c r="L42" s="9"/>
      <c r="M42" s="9"/>
      <c r="N42" s="9"/>
      <c r="O42" s="9"/>
      <c r="P42" s="9"/>
      <c r="Q42" s="9"/>
      <c r="R42" s="9"/>
      <c r="S42" s="9"/>
      <c r="T42" s="9"/>
      <c r="U42" s="9"/>
      <c r="V42" s="9"/>
      <c r="W42" s="9"/>
      <c r="X42" s="9"/>
      <c r="Y42" s="9"/>
      <c r="Z42" s="9"/>
    </row>
    <row r="43" spans="2:26" ht="25.9" customHeight="1" x14ac:dyDescent="0.25">
      <c r="B43" s="25" t="s">
        <v>33</v>
      </c>
      <c r="C43" s="44">
        <v>0</v>
      </c>
      <c r="D43" s="44">
        <v>0</v>
      </c>
      <c r="E43" s="32">
        <f>TBL_Music[[#This Row],[ACTUAL (EUR)]]-TBL_Music[[#This Row],[ESTIMATED (EUR)]]</f>
        <v>0</v>
      </c>
      <c r="F43" s="33"/>
      <c r="G43" s="25" t="s">
        <v>54</v>
      </c>
      <c r="H43" s="44">
        <v>0</v>
      </c>
      <c r="I43" s="44">
        <v>0</v>
      </c>
      <c r="J43" s="32">
        <f>TBL_Photography[[#This Row],[ACTUAL (EUR)]]-TBL_Photography[[#This Row],[ESTIMATED (EUR)]]</f>
        <v>0</v>
      </c>
      <c r="K43" s="9"/>
      <c r="L43" s="9"/>
      <c r="M43" s="9"/>
      <c r="N43" s="9"/>
      <c r="O43" s="9"/>
      <c r="P43" s="9"/>
      <c r="Q43" s="9"/>
      <c r="R43" s="9"/>
      <c r="S43" s="9"/>
      <c r="T43" s="9"/>
      <c r="U43" s="9"/>
      <c r="V43" s="9"/>
      <c r="W43" s="9"/>
      <c r="X43" s="9"/>
      <c r="Y43" s="9"/>
      <c r="Z43" s="9"/>
    </row>
    <row r="44" spans="2:26" ht="25.9" customHeight="1" x14ac:dyDescent="0.25">
      <c r="B44" s="29" t="s">
        <v>55</v>
      </c>
      <c r="C44" s="45">
        <f>SUBTOTAL(109,TBL_Music[ESTIMATED (EUR)])</f>
        <v>1200</v>
      </c>
      <c r="D44" s="45">
        <f>SUBTOTAL(109,TBL_Music[ACTUAL (EUR)])</f>
        <v>1250</v>
      </c>
      <c r="E44" s="34">
        <f>SUBTOTAL(109,TBL_Music[OVER/UNDER])</f>
        <v>50</v>
      </c>
      <c r="F44" s="33"/>
      <c r="G44" s="25" t="s">
        <v>56</v>
      </c>
      <c r="H44" s="44">
        <v>0</v>
      </c>
      <c r="I44" s="44">
        <v>0</v>
      </c>
      <c r="J44" s="32">
        <f>TBL_Photography[[#This Row],[ACTUAL (EUR)]]-TBL_Photography[[#This Row],[ESTIMATED (EUR)]]</f>
        <v>0</v>
      </c>
      <c r="K44" s="9"/>
      <c r="L44" s="9"/>
      <c r="M44" s="9"/>
      <c r="N44" s="9"/>
      <c r="O44" s="9"/>
      <c r="P44" s="9"/>
      <c r="Q44" s="9"/>
      <c r="R44" s="9"/>
      <c r="S44" s="9"/>
      <c r="T44" s="9"/>
      <c r="U44" s="9"/>
      <c r="V44" s="9"/>
      <c r="W44" s="9"/>
      <c r="X44" s="9"/>
      <c r="Y44" s="9"/>
      <c r="Z44" s="9"/>
    </row>
    <row r="45" spans="2:26" ht="25.9" customHeight="1" x14ac:dyDescent="0.25">
      <c r="B45" s="36"/>
      <c r="C45" s="36"/>
      <c r="D45" s="36"/>
      <c r="E45" s="36"/>
      <c r="F45" s="33"/>
      <c r="G45" s="25" t="s">
        <v>57</v>
      </c>
      <c r="H45" s="44">
        <v>950</v>
      </c>
      <c r="I45" s="44">
        <v>950</v>
      </c>
      <c r="J45" s="32">
        <f>TBL_Photography[[#This Row],[ACTUAL (EUR)]]-TBL_Photography[[#This Row],[ESTIMATED (EUR)]]</f>
        <v>0</v>
      </c>
      <c r="K45" s="9"/>
      <c r="L45" s="9"/>
      <c r="M45" s="9"/>
      <c r="N45" s="9"/>
      <c r="O45" s="9"/>
      <c r="P45" s="9"/>
      <c r="Q45" s="9"/>
      <c r="R45" s="9"/>
      <c r="S45" s="9"/>
      <c r="T45" s="9"/>
      <c r="U45" s="9"/>
      <c r="V45" s="9"/>
      <c r="W45" s="9"/>
      <c r="X45" s="9"/>
      <c r="Y45" s="9"/>
      <c r="Z45" s="9"/>
    </row>
    <row r="46" spans="2:26" ht="25.9" customHeight="1" x14ac:dyDescent="0.25">
      <c r="B46" s="36"/>
      <c r="C46" s="36"/>
      <c r="D46" s="36"/>
      <c r="E46" s="36"/>
      <c r="F46" s="33"/>
      <c r="G46" s="25" t="s">
        <v>33</v>
      </c>
      <c r="H46" s="44">
        <v>0</v>
      </c>
      <c r="I46" s="44">
        <v>0</v>
      </c>
      <c r="J46" s="32">
        <f>TBL_Photography[[#This Row],[ACTUAL (EUR)]]-TBL_Photography[[#This Row],[ESTIMATED (EUR)]]</f>
        <v>0</v>
      </c>
      <c r="K46" s="9"/>
      <c r="L46" s="9"/>
      <c r="M46" s="9"/>
      <c r="N46" s="9"/>
      <c r="O46" s="9"/>
      <c r="P46" s="9"/>
      <c r="Q46" s="9"/>
      <c r="R46" s="9"/>
      <c r="S46" s="9"/>
      <c r="T46" s="9"/>
      <c r="U46" s="9"/>
      <c r="V46" s="9"/>
      <c r="W46" s="9"/>
      <c r="X46" s="9"/>
      <c r="Y46" s="9"/>
      <c r="Z46" s="9"/>
    </row>
    <row r="47" spans="2:26" ht="25.9" customHeight="1" x14ac:dyDescent="0.25">
      <c r="B47" s="29" t="s">
        <v>58</v>
      </c>
      <c r="C47" s="24" t="s">
        <v>95</v>
      </c>
      <c r="D47" s="24" t="s">
        <v>96</v>
      </c>
      <c r="E47" s="30" t="s">
        <v>1</v>
      </c>
      <c r="F47" s="33"/>
      <c r="G47" s="29" t="s">
        <v>59</v>
      </c>
      <c r="H47" s="45">
        <f>SUBTOTAL(109,TBL_Photography[ESTIMATED (EUR)])</f>
        <v>2950</v>
      </c>
      <c r="I47" s="45">
        <f>SUBTOTAL(109,TBL_Photography[ACTUAL (EUR)])</f>
        <v>2950</v>
      </c>
      <c r="J47" s="34">
        <f>SUBTOTAL(109,TBL_Photography[OVER/UNDER])</f>
        <v>0</v>
      </c>
      <c r="K47" s="9"/>
      <c r="L47" s="9"/>
      <c r="M47" s="9"/>
      <c r="N47" s="9"/>
      <c r="O47" s="9"/>
      <c r="P47" s="9"/>
      <c r="Q47" s="9"/>
      <c r="R47" s="9"/>
      <c r="S47" s="9"/>
      <c r="T47" s="9"/>
      <c r="U47" s="9"/>
      <c r="V47" s="9"/>
      <c r="W47" s="9"/>
      <c r="X47" s="9"/>
      <c r="Y47" s="9"/>
      <c r="Z47" s="9"/>
    </row>
    <row r="48" spans="2:26" ht="25.9" customHeight="1" x14ac:dyDescent="0.25">
      <c r="B48" s="25" t="s">
        <v>60</v>
      </c>
      <c r="C48" s="44">
        <v>5500</v>
      </c>
      <c r="D48" s="44">
        <v>5300</v>
      </c>
      <c r="E48" s="32">
        <f>TBL_Reception[[#This Row],[ACTUAL (EUR)]]-TBL_Reception[[#This Row],[ESTIMATED (EUR)]]</f>
        <v>-200</v>
      </c>
      <c r="F48" s="33"/>
      <c r="G48" s="38"/>
      <c r="H48" s="38"/>
      <c r="I48" s="38"/>
      <c r="J48" s="38"/>
      <c r="K48" s="9"/>
      <c r="L48" s="9"/>
      <c r="M48" s="9"/>
      <c r="N48" s="9"/>
      <c r="O48" s="9"/>
      <c r="P48" s="9"/>
      <c r="Q48" s="9"/>
      <c r="R48" s="9"/>
      <c r="S48" s="9"/>
      <c r="T48" s="9"/>
      <c r="U48" s="9"/>
      <c r="V48" s="9"/>
      <c r="W48" s="9"/>
      <c r="X48" s="9"/>
      <c r="Y48" s="9"/>
      <c r="Z48" s="9"/>
    </row>
    <row r="49" spans="2:26" ht="25.9" customHeight="1" x14ac:dyDescent="0.25">
      <c r="B49" s="25" t="s">
        <v>61</v>
      </c>
      <c r="C49" s="44">
        <v>0</v>
      </c>
      <c r="D49" s="44">
        <v>0</v>
      </c>
      <c r="E49" s="32">
        <f>TBL_Reception[[#This Row],[ACTUAL (EUR)]]-TBL_Reception[[#This Row],[ESTIMATED (EUR)]]</f>
        <v>0</v>
      </c>
      <c r="F49" s="33"/>
      <c r="G49" s="38"/>
      <c r="H49" s="38"/>
      <c r="I49" s="38"/>
      <c r="J49" s="38"/>
      <c r="K49" s="9"/>
      <c r="L49" s="9"/>
      <c r="M49" s="9"/>
      <c r="N49" s="9"/>
      <c r="O49" s="9"/>
      <c r="P49" s="9"/>
      <c r="Q49" s="9"/>
      <c r="R49" s="9"/>
      <c r="S49" s="9"/>
      <c r="T49" s="9"/>
      <c r="U49" s="9"/>
      <c r="V49" s="9"/>
      <c r="W49" s="9"/>
      <c r="X49" s="9"/>
      <c r="Y49" s="9"/>
      <c r="Z49" s="9"/>
    </row>
    <row r="50" spans="2:26" ht="25.9" customHeight="1" x14ac:dyDescent="0.25">
      <c r="B50" s="25" t="s">
        <v>62</v>
      </c>
      <c r="C50" s="44">
        <v>0</v>
      </c>
      <c r="D50" s="44">
        <v>0</v>
      </c>
      <c r="E50" s="32">
        <f>TBL_Reception[[#This Row],[ACTUAL (EUR)]]-TBL_Reception[[#This Row],[ESTIMATED (EUR)]]</f>
        <v>0</v>
      </c>
      <c r="F50" s="33"/>
      <c r="G50" s="29" t="s">
        <v>63</v>
      </c>
      <c r="H50" s="24" t="s">
        <v>95</v>
      </c>
      <c r="I50" s="24" t="s">
        <v>96</v>
      </c>
      <c r="J50" s="30" t="s">
        <v>1</v>
      </c>
      <c r="K50" s="9"/>
      <c r="L50" s="9"/>
      <c r="M50" s="9"/>
      <c r="N50" s="9"/>
      <c r="O50" s="9"/>
      <c r="P50" s="9"/>
      <c r="Q50" s="9"/>
      <c r="R50" s="9"/>
      <c r="S50" s="9"/>
      <c r="T50" s="9"/>
      <c r="U50" s="9"/>
      <c r="V50" s="9"/>
      <c r="W50" s="9"/>
      <c r="X50" s="9"/>
      <c r="Y50" s="9"/>
      <c r="Z50" s="9"/>
    </row>
    <row r="51" spans="2:26" ht="25.9" customHeight="1" x14ac:dyDescent="0.25">
      <c r="B51" s="25" t="s">
        <v>64</v>
      </c>
      <c r="C51" s="44">
        <v>0</v>
      </c>
      <c r="D51" s="44">
        <v>0</v>
      </c>
      <c r="E51" s="32">
        <f>TBL_Reception[[#This Row],[ACTUAL (EUR)]]-TBL_Reception[[#This Row],[ESTIMATED (EUR)]]</f>
        <v>0</v>
      </c>
      <c r="F51" s="33"/>
      <c r="G51" s="25" t="s">
        <v>65</v>
      </c>
      <c r="H51" s="44">
        <v>400</v>
      </c>
      <c r="I51" s="44">
        <v>400</v>
      </c>
      <c r="J51" s="32">
        <f>TBL_Stationery[[#This Row],[ACTUAL (EUR)]]-TBL_Stationery[[#This Row],[ESTIMATED (EUR)]]</f>
        <v>0</v>
      </c>
      <c r="K51" s="9"/>
      <c r="L51" s="9"/>
      <c r="M51" s="9"/>
      <c r="N51" s="9"/>
      <c r="O51" s="9"/>
      <c r="P51" s="9"/>
      <c r="Q51" s="9"/>
      <c r="R51" s="9"/>
      <c r="S51" s="9"/>
      <c r="T51" s="9"/>
      <c r="U51" s="9"/>
      <c r="V51" s="9"/>
      <c r="W51" s="9"/>
      <c r="X51" s="9"/>
      <c r="Y51" s="9"/>
      <c r="Z51" s="9"/>
    </row>
    <row r="52" spans="2:26" ht="25.9" customHeight="1" x14ac:dyDescent="0.25">
      <c r="B52" s="25" t="s">
        <v>66</v>
      </c>
      <c r="C52" s="44">
        <v>0</v>
      </c>
      <c r="D52" s="44">
        <v>0</v>
      </c>
      <c r="E52" s="32">
        <f>TBL_Reception[[#This Row],[ACTUAL (EUR)]]-TBL_Reception[[#This Row],[ESTIMATED (EUR)]]</f>
        <v>0</v>
      </c>
      <c r="F52" s="33"/>
      <c r="G52" s="25" t="s">
        <v>67</v>
      </c>
      <c r="H52" s="44">
        <v>0</v>
      </c>
      <c r="I52" s="44">
        <v>0</v>
      </c>
      <c r="J52" s="32">
        <f>TBL_Stationery[[#This Row],[ACTUAL (EUR)]]-TBL_Stationery[[#This Row],[ESTIMATED (EUR)]]</f>
        <v>0</v>
      </c>
      <c r="K52" s="9"/>
      <c r="L52" s="9"/>
      <c r="M52" s="9"/>
      <c r="N52" s="9"/>
      <c r="O52" s="9"/>
      <c r="P52" s="9"/>
      <c r="Q52" s="9"/>
      <c r="R52" s="9"/>
      <c r="S52" s="9"/>
      <c r="T52" s="9"/>
      <c r="U52" s="9"/>
      <c r="V52" s="9"/>
      <c r="W52" s="9"/>
      <c r="X52" s="9"/>
      <c r="Y52" s="9"/>
      <c r="Z52" s="9"/>
    </row>
    <row r="53" spans="2:26" ht="25.9" customHeight="1" x14ac:dyDescent="0.25">
      <c r="B53" s="25" t="s">
        <v>68</v>
      </c>
      <c r="C53" s="44">
        <v>0</v>
      </c>
      <c r="D53" s="44">
        <v>0</v>
      </c>
      <c r="E53" s="32">
        <f>TBL_Reception[[#This Row],[ACTUAL (EUR)]]-TBL_Reception[[#This Row],[ESTIMATED (EUR)]]</f>
        <v>0</v>
      </c>
      <c r="F53" s="33"/>
      <c r="G53" s="25" t="s">
        <v>69</v>
      </c>
      <c r="H53" s="44">
        <v>0</v>
      </c>
      <c r="I53" s="44">
        <v>0</v>
      </c>
      <c r="J53" s="32">
        <f>TBL_Stationery[[#This Row],[ACTUAL (EUR)]]-TBL_Stationery[[#This Row],[ESTIMATED (EUR)]]</f>
        <v>0</v>
      </c>
      <c r="K53" s="9"/>
      <c r="L53" s="9"/>
      <c r="M53" s="9"/>
      <c r="N53" s="9"/>
      <c r="O53" s="9"/>
      <c r="P53" s="9"/>
      <c r="Q53" s="9"/>
      <c r="R53" s="9"/>
      <c r="S53" s="9"/>
      <c r="T53" s="9"/>
      <c r="U53" s="9"/>
      <c r="V53" s="9"/>
      <c r="W53" s="9"/>
      <c r="X53" s="9"/>
      <c r="Y53" s="9"/>
      <c r="Z53" s="9"/>
    </row>
    <row r="54" spans="2:26" ht="25.9" customHeight="1" x14ac:dyDescent="0.25">
      <c r="B54" s="25" t="s">
        <v>70</v>
      </c>
      <c r="C54" s="44">
        <v>0</v>
      </c>
      <c r="D54" s="44">
        <v>0</v>
      </c>
      <c r="E54" s="32">
        <f>TBL_Reception[[#This Row],[ACTUAL (EUR)]]-TBL_Reception[[#This Row],[ESTIMATED (EUR)]]</f>
        <v>0</v>
      </c>
      <c r="F54" s="33"/>
      <c r="G54" s="25" t="s">
        <v>71</v>
      </c>
      <c r="H54" s="44">
        <v>0</v>
      </c>
      <c r="I54" s="44">
        <v>0</v>
      </c>
      <c r="J54" s="32">
        <f>TBL_Stationery[[#This Row],[ACTUAL (EUR)]]-TBL_Stationery[[#This Row],[ESTIMATED (EUR)]]</f>
        <v>0</v>
      </c>
      <c r="K54" s="9"/>
      <c r="L54" s="9"/>
      <c r="M54" s="9"/>
      <c r="N54" s="9"/>
      <c r="O54" s="9"/>
      <c r="P54" s="9"/>
      <c r="Q54" s="9"/>
      <c r="R54" s="9"/>
      <c r="S54" s="9"/>
      <c r="T54" s="9"/>
      <c r="U54" s="9"/>
      <c r="V54" s="9"/>
      <c r="W54" s="9"/>
      <c r="X54" s="9"/>
      <c r="Y54" s="9"/>
      <c r="Z54" s="9"/>
    </row>
    <row r="55" spans="2:26" ht="25.9" customHeight="1" x14ac:dyDescent="0.25">
      <c r="B55" s="25" t="s">
        <v>72</v>
      </c>
      <c r="C55" s="44">
        <v>0</v>
      </c>
      <c r="D55" s="44">
        <v>0</v>
      </c>
      <c r="E55" s="32">
        <f>TBL_Reception[[#This Row],[ACTUAL (EUR)]]-TBL_Reception[[#This Row],[ESTIMATED (EUR)]]</f>
        <v>0</v>
      </c>
      <c r="F55" s="33"/>
      <c r="G55" s="25" t="s">
        <v>73</v>
      </c>
      <c r="H55" s="44">
        <v>0</v>
      </c>
      <c r="I55" s="44">
        <v>0</v>
      </c>
      <c r="J55" s="32">
        <f>TBL_Stationery[[#This Row],[ACTUAL (EUR)]]-TBL_Stationery[[#This Row],[ESTIMATED (EUR)]]</f>
        <v>0</v>
      </c>
      <c r="K55" s="9"/>
      <c r="L55" s="9"/>
      <c r="M55" s="9"/>
      <c r="N55" s="9"/>
      <c r="O55" s="9"/>
      <c r="P55" s="9"/>
      <c r="Q55" s="9"/>
      <c r="R55" s="9"/>
      <c r="S55" s="9"/>
      <c r="T55" s="9"/>
      <c r="U55" s="9"/>
      <c r="V55" s="9"/>
      <c r="W55" s="9"/>
      <c r="X55" s="9"/>
      <c r="Y55" s="9"/>
      <c r="Z55" s="9"/>
    </row>
    <row r="56" spans="2:26" ht="25.9" customHeight="1" x14ac:dyDescent="0.25">
      <c r="B56" s="25" t="s">
        <v>33</v>
      </c>
      <c r="C56" s="44">
        <v>0</v>
      </c>
      <c r="D56" s="44">
        <v>0</v>
      </c>
      <c r="E56" s="32">
        <f>TBL_Reception[[#This Row],[ACTUAL (EUR)]]-TBL_Reception[[#This Row],[ESTIMATED (EUR)]]</f>
        <v>0</v>
      </c>
      <c r="F56" s="33"/>
      <c r="G56" s="25" t="s">
        <v>74</v>
      </c>
      <c r="H56" s="44">
        <v>0</v>
      </c>
      <c r="I56" s="44">
        <v>0</v>
      </c>
      <c r="J56" s="32">
        <f>TBL_Stationery[[#This Row],[ACTUAL (EUR)]]-TBL_Stationery[[#This Row],[ESTIMATED (EUR)]]</f>
        <v>0</v>
      </c>
      <c r="K56" s="9"/>
      <c r="L56" s="9"/>
      <c r="M56" s="9"/>
      <c r="N56" s="9"/>
      <c r="O56" s="9"/>
      <c r="P56" s="9"/>
      <c r="Q56" s="9"/>
      <c r="R56" s="9"/>
      <c r="S56" s="9"/>
      <c r="T56" s="9"/>
      <c r="U56" s="9"/>
      <c r="V56" s="9"/>
      <c r="W56" s="9"/>
      <c r="X56" s="9"/>
      <c r="Y56" s="9"/>
      <c r="Z56" s="9"/>
    </row>
    <row r="57" spans="2:26" ht="25.9" customHeight="1" x14ac:dyDescent="0.25">
      <c r="B57" s="29" t="s">
        <v>75</v>
      </c>
      <c r="C57" s="45">
        <f>SUBTOTAL(109,TBL_Reception[ESTIMATED (EUR)])</f>
        <v>5500</v>
      </c>
      <c r="D57" s="45">
        <f>SUBTOTAL(109,TBL_Reception[ACTUAL (EUR)])</f>
        <v>5300</v>
      </c>
      <c r="E57" s="34">
        <f>SUBTOTAL(109,TBL_Reception[OVER/UNDER])</f>
        <v>-200</v>
      </c>
      <c r="F57" s="33"/>
      <c r="G57" s="25" t="s">
        <v>76</v>
      </c>
      <c r="H57" s="44">
        <v>0</v>
      </c>
      <c r="I57" s="44">
        <v>0</v>
      </c>
      <c r="J57" s="32">
        <f>TBL_Stationery[[#This Row],[ACTUAL (EUR)]]-TBL_Stationery[[#This Row],[ESTIMATED (EUR)]]</f>
        <v>0</v>
      </c>
      <c r="K57" s="9"/>
      <c r="L57" s="9"/>
      <c r="M57" s="9"/>
      <c r="N57" s="9"/>
      <c r="O57" s="9"/>
      <c r="P57" s="9"/>
      <c r="Q57" s="9"/>
      <c r="R57" s="9"/>
      <c r="S57" s="9"/>
      <c r="T57" s="9"/>
      <c r="U57" s="9"/>
      <c r="V57" s="9"/>
      <c r="W57" s="9"/>
      <c r="X57" s="9"/>
      <c r="Y57" s="9"/>
      <c r="Z57" s="9"/>
    </row>
    <row r="58" spans="2:26" ht="25.9" customHeight="1" x14ac:dyDescent="0.25">
      <c r="B58" s="38"/>
      <c r="C58" s="38"/>
      <c r="D58" s="38"/>
      <c r="E58" s="38"/>
      <c r="F58" s="33"/>
      <c r="G58" s="25" t="s">
        <v>77</v>
      </c>
      <c r="H58" s="44">
        <v>0</v>
      </c>
      <c r="I58" s="44">
        <v>0</v>
      </c>
      <c r="J58" s="32">
        <f>TBL_Stationery[[#This Row],[ACTUAL (EUR)]]-TBL_Stationery[[#This Row],[ESTIMATED (EUR)]]</f>
        <v>0</v>
      </c>
      <c r="K58" s="9"/>
      <c r="L58" s="9"/>
      <c r="M58" s="9"/>
      <c r="N58" s="9"/>
      <c r="O58" s="9"/>
      <c r="P58" s="9"/>
      <c r="Q58" s="9"/>
      <c r="R58" s="9"/>
      <c r="S58" s="9"/>
      <c r="T58" s="9"/>
      <c r="U58" s="9"/>
      <c r="V58" s="9"/>
      <c r="W58" s="9"/>
      <c r="X58" s="9"/>
      <c r="Y58" s="9"/>
      <c r="Z58" s="9"/>
    </row>
    <row r="59" spans="2:26" ht="25.9" customHeight="1" x14ac:dyDescent="0.25">
      <c r="B59" s="38"/>
      <c r="C59" s="38"/>
      <c r="D59" s="38"/>
      <c r="E59" s="38"/>
      <c r="F59" s="33"/>
      <c r="G59" s="25" t="s">
        <v>78</v>
      </c>
      <c r="H59" s="44">
        <v>0</v>
      </c>
      <c r="I59" s="44">
        <v>0</v>
      </c>
      <c r="J59" s="32">
        <f>TBL_Stationery[[#This Row],[ACTUAL (EUR)]]-TBL_Stationery[[#This Row],[ESTIMATED (EUR)]]</f>
        <v>0</v>
      </c>
      <c r="K59" s="9"/>
      <c r="L59" s="9"/>
      <c r="M59" s="9"/>
      <c r="N59" s="9"/>
      <c r="O59" s="9"/>
      <c r="P59" s="9"/>
      <c r="Q59" s="9"/>
      <c r="R59" s="9"/>
      <c r="S59" s="9"/>
      <c r="T59" s="9"/>
      <c r="U59" s="9"/>
      <c r="V59" s="9"/>
      <c r="W59" s="9"/>
      <c r="X59" s="9"/>
      <c r="Y59" s="9"/>
      <c r="Z59" s="9"/>
    </row>
    <row r="60" spans="2:26" ht="25.9" customHeight="1" x14ac:dyDescent="0.25">
      <c r="B60" s="29" t="s">
        <v>79</v>
      </c>
      <c r="C60" s="24" t="s">
        <v>95</v>
      </c>
      <c r="D60" s="24" t="s">
        <v>96</v>
      </c>
      <c r="E60" s="30" t="s">
        <v>1</v>
      </c>
      <c r="F60" s="33"/>
      <c r="G60" s="25" t="s">
        <v>33</v>
      </c>
      <c r="H60" s="44">
        <v>0</v>
      </c>
      <c r="I60" s="44">
        <v>0</v>
      </c>
      <c r="J60" s="32">
        <f>TBL_Stationery[[#This Row],[ACTUAL (EUR)]]-TBL_Stationery[[#This Row],[ESTIMATED (EUR)]]</f>
        <v>0</v>
      </c>
      <c r="K60" s="9"/>
      <c r="L60" s="9"/>
      <c r="M60" s="9"/>
      <c r="N60" s="9"/>
      <c r="O60" s="9"/>
      <c r="P60" s="9"/>
      <c r="Q60" s="9"/>
      <c r="R60" s="9"/>
      <c r="S60" s="9"/>
      <c r="T60" s="9"/>
      <c r="U60" s="9"/>
      <c r="V60" s="9"/>
      <c r="W60" s="9"/>
      <c r="X60" s="9"/>
      <c r="Y60" s="9"/>
      <c r="Z60" s="9"/>
    </row>
    <row r="61" spans="2:26" ht="25.9" customHeight="1" x14ac:dyDescent="0.25">
      <c r="B61" s="25" t="s">
        <v>80</v>
      </c>
      <c r="C61" s="44">
        <v>300</v>
      </c>
      <c r="D61" s="44">
        <v>300</v>
      </c>
      <c r="E61" s="32">
        <f>TBL_OtherExpenses[[#This Row],[ACTUAL (EUR)]]-TBL_OtherExpenses[[#This Row],[ESTIMATED (EUR)]]</f>
        <v>0</v>
      </c>
      <c r="F61" s="33"/>
      <c r="G61" s="29" t="s">
        <v>81</v>
      </c>
      <c r="H61" s="45">
        <f>SUBTOTAL(109,TBL_Stationery[ESTIMATED (EUR)])</f>
        <v>400</v>
      </c>
      <c r="I61" s="45">
        <f>SUBTOTAL(109,TBL_Stationery[ACTUAL (EUR)])</f>
        <v>400</v>
      </c>
      <c r="J61" s="34">
        <f>SUBTOTAL(109,TBL_Stationery[OVER/UNDER])</f>
        <v>0</v>
      </c>
      <c r="K61" s="9"/>
      <c r="L61" s="9"/>
      <c r="M61" s="9"/>
      <c r="N61" s="9"/>
      <c r="O61" s="9"/>
      <c r="P61" s="9"/>
      <c r="Q61" s="9"/>
      <c r="R61" s="9"/>
      <c r="S61" s="9"/>
      <c r="T61" s="9"/>
      <c r="U61" s="9"/>
      <c r="V61" s="9"/>
      <c r="W61" s="9"/>
      <c r="X61" s="9"/>
      <c r="Y61" s="9"/>
      <c r="Z61" s="9"/>
    </row>
    <row r="62" spans="2:26" ht="25.9" customHeight="1" x14ac:dyDescent="0.25">
      <c r="B62" s="25" t="s">
        <v>82</v>
      </c>
      <c r="C62" s="44">
        <v>0</v>
      </c>
      <c r="D62" s="44">
        <v>0</v>
      </c>
      <c r="E62" s="32">
        <f>TBL_OtherExpenses[[#This Row],[ACTUAL (EUR)]]-TBL_OtherExpenses[[#This Row],[ESTIMATED (EUR)]]</f>
        <v>0</v>
      </c>
      <c r="F62" s="33"/>
      <c r="G62" s="38"/>
      <c r="H62" s="38"/>
      <c r="I62" s="38"/>
      <c r="J62" s="38"/>
      <c r="K62" s="9"/>
      <c r="L62" s="9"/>
      <c r="M62" s="9"/>
      <c r="N62" s="9"/>
      <c r="O62" s="9"/>
      <c r="P62" s="9"/>
      <c r="Q62" s="9"/>
      <c r="R62" s="9"/>
      <c r="S62" s="9"/>
      <c r="T62" s="9"/>
      <c r="U62" s="9"/>
      <c r="V62" s="9"/>
      <c r="W62" s="9"/>
      <c r="X62" s="9"/>
      <c r="Y62" s="9"/>
      <c r="Z62" s="9"/>
    </row>
    <row r="63" spans="2:26" ht="25.9" customHeight="1" x14ac:dyDescent="0.25">
      <c r="B63" s="25" t="s">
        <v>83</v>
      </c>
      <c r="C63" s="44">
        <v>0</v>
      </c>
      <c r="D63" s="44">
        <v>0</v>
      </c>
      <c r="E63" s="32">
        <f>TBL_OtherExpenses[[#This Row],[ACTUAL (EUR)]]-TBL_OtherExpenses[[#This Row],[ESTIMATED (EUR)]]</f>
        <v>0</v>
      </c>
      <c r="F63" s="33"/>
      <c r="G63" s="38"/>
      <c r="H63" s="38"/>
      <c r="I63" s="38"/>
      <c r="J63" s="38"/>
      <c r="K63" s="9"/>
      <c r="L63" s="9"/>
      <c r="M63" s="9"/>
      <c r="N63" s="9"/>
      <c r="O63" s="9"/>
      <c r="P63" s="9"/>
      <c r="Q63" s="9"/>
      <c r="R63" s="9"/>
      <c r="S63" s="9"/>
      <c r="T63" s="9"/>
      <c r="U63" s="9"/>
      <c r="V63" s="9"/>
      <c r="W63" s="9"/>
      <c r="X63" s="9"/>
      <c r="Y63" s="9"/>
      <c r="Z63" s="9"/>
    </row>
    <row r="64" spans="2:26" ht="25.9" customHeight="1" x14ac:dyDescent="0.25">
      <c r="B64" s="25" t="s">
        <v>84</v>
      </c>
      <c r="C64" s="44">
        <v>0</v>
      </c>
      <c r="D64" s="44">
        <v>0</v>
      </c>
      <c r="E64" s="32">
        <f>TBL_OtherExpenses[[#This Row],[ACTUAL (EUR)]]-TBL_OtherExpenses[[#This Row],[ESTIMATED (EUR)]]</f>
        <v>0</v>
      </c>
      <c r="F64" s="33"/>
      <c r="G64" s="29" t="s">
        <v>85</v>
      </c>
      <c r="H64" s="24" t="s">
        <v>95</v>
      </c>
      <c r="I64" s="24" t="s">
        <v>96</v>
      </c>
      <c r="J64" s="30" t="s">
        <v>1</v>
      </c>
      <c r="K64" s="9"/>
      <c r="L64" s="9"/>
      <c r="M64" s="9"/>
      <c r="N64" s="9"/>
      <c r="O64" s="9"/>
      <c r="P64" s="9"/>
      <c r="Q64" s="9"/>
      <c r="R64" s="9"/>
      <c r="S64" s="9"/>
      <c r="T64" s="9"/>
      <c r="U64" s="9"/>
      <c r="V64" s="9"/>
      <c r="W64" s="9"/>
      <c r="X64" s="9"/>
      <c r="Y64" s="9"/>
      <c r="Z64" s="9"/>
    </row>
    <row r="65" spans="1:26" ht="25.9" customHeight="1" x14ac:dyDescent="0.25">
      <c r="B65" s="25" t="s">
        <v>86</v>
      </c>
      <c r="C65" s="44">
        <v>0</v>
      </c>
      <c r="D65" s="44">
        <v>0</v>
      </c>
      <c r="E65" s="32">
        <f>TBL_OtherExpenses[[#This Row],[ACTUAL (EUR)]]-TBL_OtherExpenses[[#This Row],[ESTIMATED (EUR)]]</f>
        <v>0</v>
      </c>
      <c r="F65" s="33"/>
      <c r="G65" s="25" t="s">
        <v>87</v>
      </c>
      <c r="H65" s="44">
        <v>900</v>
      </c>
      <c r="I65" s="44">
        <v>900</v>
      </c>
      <c r="J65" s="32">
        <f>TBL_Transportation[[#This Row],[ACTUAL (EUR)]]-TBL_Transportation[[#This Row],[ESTIMATED (EUR)]]</f>
        <v>0</v>
      </c>
      <c r="K65" s="9"/>
      <c r="L65" s="9"/>
      <c r="M65" s="9"/>
      <c r="N65" s="9"/>
      <c r="O65" s="9"/>
      <c r="P65" s="9"/>
      <c r="Q65" s="9"/>
      <c r="R65" s="9"/>
      <c r="S65" s="9"/>
      <c r="T65" s="9"/>
      <c r="U65" s="9"/>
      <c r="V65" s="9"/>
      <c r="W65" s="9"/>
      <c r="X65" s="9"/>
      <c r="Y65" s="9"/>
      <c r="Z65" s="9"/>
    </row>
    <row r="66" spans="1:26" ht="25.9" customHeight="1" x14ac:dyDescent="0.25">
      <c r="B66" s="25" t="s">
        <v>88</v>
      </c>
      <c r="C66" s="44">
        <v>0</v>
      </c>
      <c r="D66" s="44">
        <v>0</v>
      </c>
      <c r="E66" s="32">
        <f>TBL_OtherExpenses[[#This Row],[ACTUAL (EUR)]]-TBL_OtherExpenses[[#This Row],[ESTIMATED (EUR)]]</f>
        <v>0</v>
      </c>
      <c r="F66" s="33"/>
      <c r="G66" s="25" t="s">
        <v>89</v>
      </c>
      <c r="H66" s="44">
        <v>200</v>
      </c>
      <c r="I66" s="44">
        <v>200</v>
      </c>
      <c r="J66" s="32">
        <f>TBL_Transportation[[#This Row],[ACTUAL (EUR)]]-TBL_Transportation[[#This Row],[ESTIMATED (EUR)]]</f>
        <v>0</v>
      </c>
      <c r="K66" s="9"/>
      <c r="L66" s="9"/>
      <c r="M66" s="9"/>
      <c r="N66" s="9"/>
      <c r="O66" s="9"/>
      <c r="P66" s="9"/>
      <c r="Q66" s="9"/>
      <c r="R66" s="9"/>
      <c r="S66" s="9"/>
      <c r="T66" s="9"/>
      <c r="U66" s="9"/>
      <c r="V66" s="9"/>
      <c r="W66" s="9"/>
      <c r="X66" s="9"/>
      <c r="Y66" s="9"/>
      <c r="Z66" s="9"/>
    </row>
    <row r="67" spans="1:26" ht="25.9" customHeight="1" x14ac:dyDescent="0.25">
      <c r="B67" s="25" t="s">
        <v>90</v>
      </c>
      <c r="C67" s="44">
        <v>0</v>
      </c>
      <c r="D67" s="44">
        <v>0</v>
      </c>
      <c r="E67" s="32">
        <f>TBL_OtherExpenses[[#This Row],[ACTUAL (EUR)]]-TBL_OtherExpenses[[#This Row],[ESTIMATED (EUR)]]</f>
        <v>0</v>
      </c>
      <c r="F67" s="33"/>
      <c r="G67" s="25" t="s">
        <v>91</v>
      </c>
      <c r="H67" s="44">
        <v>350</v>
      </c>
      <c r="I67" s="44">
        <v>300</v>
      </c>
      <c r="J67" s="32">
        <f>TBL_Transportation[[#This Row],[ACTUAL (EUR)]]-TBL_Transportation[[#This Row],[ESTIMATED (EUR)]]</f>
        <v>-50</v>
      </c>
      <c r="K67" s="9"/>
      <c r="L67" s="9"/>
      <c r="M67" s="9"/>
      <c r="N67" s="9"/>
      <c r="O67" s="9"/>
      <c r="P67" s="9"/>
      <c r="Q67" s="9"/>
      <c r="R67" s="9"/>
      <c r="S67" s="9"/>
      <c r="T67" s="9"/>
      <c r="U67" s="9"/>
      <c r="V67" s="9"/>
      <c r="W67" s="9"/>
      <c r="X67" s="9"/>
      <c r="Y67" s="9"/>
      <c r="Z67" s="9"/>
    </row>
    <row r="68" spans="1:26" ht="25.9" customHeight="1" x14ac:dyDescent="0.25">
      <c r="B68" s="25" t="s">
        <v>92</v>
      </c>
      <c r="C68" s="44">
        <v>0</v>
      </c>
      <c r="D68" s="44">
        <v>0</v>
      </c>
      <c r="E68" s="32">
        <f>TBL_OtherExpenses[[#This Row],[ACTUAL (EUR)]]-TBL_OtherExpenses[[#This Row],[ESTIMATED (EUR)]]</f>
        <v>0</v>
      </c>
      <c r="F68" s="33"/>
      <c r="G68" s="25" t="s">
        <v>33</v>
      </c>
      <c r="H68" s="44">
        <v>0</v>
      </c>
      <c r="I68" s="44">
        <v>0</v>
      </c>
      <c r="J68" s="32">
        <f>TBL_Transportation[[#This Row],[ACTUAL (EUR)]]-TBL_Transportation[[#This Row],[ESTIMATED (EUR)]]</f>
        <v>0</v>
      </c>
      <c r="K68" s="9"/>
      <c r="L68" s="9"/>
      <c r="M68" s="9"/>
      <c r="N68" s="9"/>
      <c r="O68" s="9"/>
      <c r="P68" s="9"/>
      <c r="Q68" s="9"/>
      <c r="R68" s="9"/>
      <c r="S68" s="9"/>
      <c r="T68" s="9"/>
      <c r="U68" s="9"/>
      <c r="V68" s="9"/>
      <c r="W68" s="9"/>
      <c r="X68" s="9"/>
      <c r="Y68" s="9"/>
      <c r="Z68" s="9"/>
    </row>
    <row r="69" spans="1:26" ht="25.9" customHeight="1" x14ac:dyDescent="0.25">
      <c r="B69" s="29" t="s">
        <v>93</v>
      </c>
      <c r="C69" s="45">
        <f>SUBTOTAL(109,TBL_OtherExpenses[ESTIMATED (EUR)])</f>
        <v>300</v>
      </c>
      <c r="D69" s="45">
        <f>SUBTOTAL(109,TBL_OtherExpenses[ACTUAL (EUR)])</f>
        <v>300</v>
      </c>
      <c r="E69" s="34">
        <f>SUBTOTAL(109,TBL_OtherExpenses[OVER/UNDER])</f>
        <v>0</v>
      </c>
      <c r="F69" s="33"/>
      <c r="G69" s="29" t="s">
        <v>94</v>
      </c>
      <c r="H69" s="45">
        <f>SUBTOTAL(109,TBL_Transportation[ESTIMATED (EUR)])</f>
        <v>1450</v>
      </c>
      <c r="I69" s="45">
        <f>SUBTOTAL(109,TBL_Transportation[ACTUAL (EUR)])</f>
        <v>1400</v>
      </c>
      <c r="J69" s="34">
        <f>SUBTOTAL(109,TBL_Transportation[OVER/UNDER])</f>
        <v>-50</v>
      </c>
      <c r="K69" s="9"/>
      <c r="L69" s="9"/>
      <c r="M69" s="9"/>
      <c r="N69" s="9"/>
      <c r="O69" s="9"/>
      <c r="P69" s="9"/>
      <c r="Q69" s="9"/>
      <c r="R69" s="9"/>
      <c r="S69" s="9"/>
      <c r="T69" s="9"/>
      <c r="U69" s="9"/>
      <c r="V69" s="9"/>
      <c r="W69" s="9"/>
      <c r="X69" s="9"/>
      <c r="Y69" s="9"/>
      <c r="Z69" s="9"/>
    </row>
    <row r="70" spans="1:26" ht="16.149999999999999" customHeight="1" x14ac:dyDescent="0.25">
      <c r="A70" s="9"/>
      <c r="B70" s="39"/>
      <c r="C70" s="40"/>
      <c r="D70" s="40"/>
      <c r="E70" s="33"/>
      <c r="F70" s="33"/>
      <c r="G70" s="41"/>
      <c r="H70" s="40"/>
      <c r="I70" s="40"/>
      <c r="J70" s="33"/>
      <c r="K70" s="9"/>
      <c r="L70" s="9"/>
      <c r="M70" s="9"/>
      <c r="N70" s="9"/>
      <c r="O70" s="9"/>
      <c r="P70" s="9"/>
      <c r="Q70" s="9"/>
      <c r="R70" s="9"/>
      <c r="S70" s="9"/>
      <c r="T70" s="9"/>
      <c r="U70" s="9"/>
      <c r="V70" s="9"/>
      <c r="W70" s="9"/>
      <c r="X70" s="9"/>
      <c r="Y70" s="9"/>
      <c r="Z70" s="9"/>
    </row>
    <row r="71" spans="1:26" ht="34" customHeight="1" x14ac:dyDescent="0.25">
      <c r="A71" s="9"/>
      <c r="B71" s="50" t="s">
        <v>97</v>
      </c>
      <c r="C71" s="50"/>
      <c r="D71" s="50"/>
      <c r="E71" s="50"/>
      <c r="F71" s="50"/>
      <c r="G71" s="50"/>
      <c r="H71" s="50"/>
      <c r="I71" s="50"/>
      <c r="J71" s="50"/>
      <c r="K71" s="9"/>
      <c r="L71" s="9"/>
      <c r="M71" s="9"/>
      <c r="N71" s="9"/>
      <c r="O71" s="9"/>
      <c r="P71" s="9"/>
      <c r="Q71" s="9"/>
      <c r="R71" s="9"/>
      <c r="S71" s="9"/>
      <c r="T71" s="9"/>
      <c r="U71" s="9"/>
      <c r="V71" s="9"/>
      <c r="W71" s="9"/>
      <c r="X71" s="9"/>
      <c r="Y71" s="9"/>
      <c r="Z71" s="9"/>
    </row>
    <row r="72" spans="1:26" ht="16.149999999999999" customHeight="1" x14ac:dyDescent="0.25">
      <c r="A72" s="9"/>
      <c r="B72" s="39"/>
      <c r="C72" s="42"/>
      <c r="D72" s="42"/>
      <c r="E72" s="43"/>
      <c r="F72" s="43"/>
      <c r="G72" s="39"/>
      <c r="H72" s="42"/>
      <c r="I72" s="42"/>
      <c r="J72" s="43"/>
      <c r="K72" s="9"/>
      <c r="L72" s="9"/>
      <c r="M72" s="9"/>
      <c r="N72" s="9"/>
      <c r="O72" s="9"/>
      <c r="P72" s="9"/>
      <c r="Q72" s="9"/>
      <c r="R72" s="9"/>
      <c r="S72" s="9"/>
      <c r="T72" s="9"/>
      <c r="U72" s="9"/>
      <c r="V72" s="9"/>
      <c r="W72" s="9"/>
      <c r="X72" s="9"/>
      <c r="Y72" s="9"/>
      <c r="Z72" s="9"/>
    </row>
    <row r="73" spans="1:26" ht="16.149999999999999" customHeight="1" x14ac:dyDescent="0.25">
      <c r="A73" s="9"/>
      <c r="B73" s="39"/>
      <c r="C73" s="42"/>
      <c r="D73" s="42"/>
      <c r="E73" s="43"/>
      <c r="F73" s="43"/>
      <c r="G73" s="39"/>
      <c r="H73" s="42"/>
      <c r="I73" s="42"/>
      <c r="J73" s="43"/>
      <c r="K73" s="9"/>
    </row>
    <row r="74" spans="1:26" ht="16.149999999999999" customHeight="1" x14ac:dyDescent="0.25">
      <c r="A74" s="9"/>
      <c r="B74" s="39"/>
      <c r="C74" s="42"/>
      <c r="D74" s="42"/>
      <c r="E74" s="43"/>
      <c r="F74" s="43"/>
      <c r="G74" s="39"/>
      <c r="H74" s="42"/>
      <c r="I74" s="42"/>
      <c r="J74" s="43"/>
      <c r="K74" s="9"/>
    </row>
    <row r="75" spans="1:26" ht="16.149999999999999" customHeight="1" x14ac:dyDescent="0.25">
      <c r="A75" s="9"/>
      <c r="B75" s="39"/>
      <c r="C75" s="42"/>
      <c r="D75" s="42"/>
      <c r="E75" s="43"/>
      <c r="F75" s="43"/>
      <c r="G75" s="39"/>
      <c r="H75" s="42"/>
      <c r="I75" s="42"/>
      <c r="J75" s="43"/>
      <c r="K75" s="9"/>
    </row>
    <row r="76" spans="1:26" ht="16.149999999999999" customHeight="1" x14ac:dyDescent="0.25">
      <c r="A76" s="9"/>
      <c r="B76" s="39"/>
      <c r="C76" s="42"/>
      <c r="D76" s="42"/>
      <c r="E76" s="43"/>
      <c r="F76" s="43"/>
      <c r="G76" s="39"/>
      <c r="H76" s="42"/>
      <c r="I76" s="42"/>
      <c r="J76" s="43"/>
      <c r="K76" s="9"/>
    </row>
    <row r="77" spans="1:26" ht="16.149999999999999" customHeight="1" x14ac:dyDescent="0.25">
      <c r="A77" s="9"/>
      <c r="B77" s="39"/>
      <c r="C77" s="42"/>
      <c r="D77" s="42"/>
      <c r="E77" s="43"/>
      <c r="F77" s="43"/>
      <c r="G77" s="39"/>
      <c r="H77" s="42"/>
      <c r="I77" s="42"/>
      <c r="J77" s="43"/>
      <c r="K77" s="9"/>
    </row>
    <row r="78" spans="1:26" ht="16.149999999999999" customHeight="1" x14ac:dyDescent="0.25">
      <c r="A78" s="9"/>
      <c r="B78" s="39"/>
      <c r="C78" s="42"/>
      <c r="D78" s="42"/>
      <c r="E78" s="43"/>
      <c r="F78" s="43"/>
      <c r="G78" s="39"/>
      <c r="H78" s="42"/>
      <c r="I78" s="42"/>
      <c r="J78" s="43"/>
      <c r="K78" s="9"/>
    </row>
    <row r="79" spans="1:26" ht="16.149999999999999" customHeight="1" x14ac:dyDescent="0.25">
      <c r="A79" s="9"/>
      <c r="B79" s="39"/>
      <c r="C79" s="42"/>
      <c r="D79" s="42"/>
      <c r="E79" s="43"/>
      <c r="F79" s="43"/>
      <c r="G79" s="39"/>
      <c r="H79" s="42"/>
      <c r="I79" s="42"/>
      <c r="J79" s="43"/>
      <c r="K79" s="9"/>
    </row>
    <row r="80" spans="1:26" ht="16.149999999999999" customHeight="1" x14ac:dyDescent="0.25">
      <c r="A80" s="9"/>
      <c r="B80" s="39"/>
      <c r="C80" s="42"/>
      <c r="D80" s="42"/>
      <c r="E80" s="43"/>
      <c r="F80" s="43"/>
      <c r="G80" s="39"/>
      <c r="H80" s="42"/>
      <c r="I80" s="42"/>
      <c r="J80" s="43"/>
      <c r="K80" s="9"/>
    </row>
    <row r="81" spans="1:11" ht="16.149999999999999" customHeight="1" x14ac:dyDescent="0.25">
      <c r="A81" s="9"/>
      <c r="B81" s="39"/>
      <c r="C81" s="42"/>
      <c r="D81" s="42"/>
      <c r="E81" s="43"/>
      <c r="F81" s="43"/>
      <c r="G81" s="39"/>
      <c r="H81" s="42"/>
      <c r="I81" s="42"/>
      <c r="J81" s="43"/>
      <c r="K81" s="9"/>
    </row>
    <row r="82" spans="1:11" ht="16.149999999999999" customHeight="1" x14ac:dyDescent="0.25">
      <c r="A82" s="9"/>
      <c r="B82" s="39"/>
      <c r="C82" s="42"/>
      <c r="D82" s="42"/>
      <c r="E82" s="43"/>
      <c r="F82" s="43"/>
      <c r="G82" s="39"/>
      <c r="H82" s="42"/>
      <c r="I82" s="42"/>
      <c r="J82" s="43"/>
      <c r="K82" s="9"/>
    </row>
    <row r="83" spans="1:11" ht="16.149999999999999" customHeight="1" x14ac:dyDescent="0.25">
      <c r="A83" s="9"/>
      <c r="B83" s="39"/>
      <c r="C83" s="42"/>
      <c r="D83" s="42"/>
      <c r="E83" s="43"/>
      <c r="F83" s="43"/>
      <c r="G83" s="39"/>
      <c r="H83" s="42"/>
      <c r="I83" s="42"/>
      <c r="J83" s="43"/>
      <c r="K83" s="9"/>
    </row>
    <row r="84" spans="1:11" ht="16.149999999999999" customHeight="1" x14ac:dyDescent="0.25">
      <c r="A84" s="9"/>
      <c r="B84" s="39"/>
      <c r="C84" s="42"/>
      <c r="D84" s="42"/>
      <c r="E84" s="43"/>
      <c r="F84" s="43"/>
      <c r="G84" s="39"/>
      <c r="H84" s="42"/>
      <c r="I84" s="42"/>
      <c r="J84" s="43"/>
      <c r="K84" s="9"/>
    </row>
    <row r="85" spans="1:11" ht="16.149999999999999" customHeight="1" x14ac:dyDescent="0.25">
      <c r="A85" s="9"/>
      <c r="B85" s="39"/>
      <c r="C85" s="42"/>
      <c r="D85" s="42"/>
      <c r="E85" s="43"/>
      <c r="F85" s="43"/>
      <c r="G85" s="39"/>
      <c r="H85" s="42"/>
      <c r="I85" s="42"/>
      <c r="J85" s="43"/>
      <c r="K85" s="9"/>
    </row>
    <row r="86" spans="1:11" ht="16.149999999999999" customHeight="1" x14ac:dyDescent="0.25">
      <c r="A86" s="9"/>
      <c r="B86" s="39"/>
      <c r="C86" s="42"/>
      <c r="D86" s="42"/>
      <c r="E86" s="43"/>
      <c r="F86" s="43"/>
      <c r="G86" s="39"/>
      <c r="H86" s="42"/>
      <c r="I86" s="42"/>
      <c r="J86" s="43"/>
      <c r="K86" s="9"/>
    </row>
    <row r="87" spans="1:11" ht="16.149999999999999" customHeight="1" x14ac:dyDescent="0.25">
      <c r="A87" s="9"/>
      <c r="B87" s="39"/>
      <c r="C87" s="42"/>
      <c r="D87" s="42"/>
      <c r="E87" s="43"/>
      <c r="F87" s="43"/>
      <c r="G87" s="39"/>
      <c r="H87" s="42"/>
      <c r="I87" s="42"/>
      <c r="J87" s="43"/>
      <c r="K87" s="9"/>
    </row>
    <row r="88" spans="1:11" ht="16.149999999999999" customHeight="1" x14ac:dyDescent="0.25">
      <c r="A88" s="9"/>
      <c r="B88" s="39"/>
      <c r="C88" s="42"/>
      <c r="D88" s="42"/>
      <c r="E88" s="43"/>
      <c r="F88" s="43"/>
      <c r="G88" s="39"/>
      <c r="H88" s="42"/>
      <c r="I88" s="42"/>
      <c r="J88" s="43"/>
      <c r="K88" s="9"/>
    </row>
    <row r="89" spans="1:11" ht="16.149999999999999" customHeight="1" x14ac:dyDescent="0.25">
      <c r="A89" s="9"/>
      <c r="B89" s="39"/>
      <c r="C89" s="42"/>
      <c r="D89" s="42"/>
      <c r="E89" s="43"/>
      <c r="F89" s="43"/>
      <c r="G89" s="39"/>
      <c r="H89" s="42"/>
      <c r="I89" s="42"/>
      <c r="J89" s="43"/>
      <c r="K89" s="9"/>
    </row>
    <row r="90" spans="1:11" ht="16.149999999999999" customHeight="1" x14ac:dyDescent="0.25">
      <c r="A90" s="9"/>
      <c r="B90" s="10"/>
      <c r="C90" s="11"/>
      <c r="D90" s="11"/>
      <c r="E90" s="9"/>
      <c r="F90" s="9"/>
      <c r="G90" s="10"/>
      <c r="H90" s="11"/>
      <c r="I90" s="11"/>
      <c r="J90" s="9"/>
      <c r="K90" s="9"/>
    </row>
    <row r="91" spans="1:11" ht="16.149999999999999" customHeight="1" x14ac:dyDescent="0.25">
      <c r="A91" s="9"/>
      <c r="B91" s="10"/>
      <c r="C91" s="11"/>
      <c r="D91" s="11"/>
      <c r="E91" s="9"/>
      <c r="F91" s="9"/>
      <c r="G91" s="10"/>
      <c r="H91" s="11"/>
      <c r="I91" s="11"/>
      <c r="J91" s="9"/>
      <c r="K91" s="9"/>
    </row>
    <row r="92" spans="1:11" ht="16.149999999999999" customHeight="1" x14ac:dyDescent="0.25">
      <c r="A92" s="9"/>
      <c r="B92" s="10"/>
      <c r="C92" s="11"/>
      <c r="D92" s="11"/>
      <c r="E92" s="9"/>
      <c r="F92" s="9"/>
      <c r="G92" s="10"/>
      <c r="H92" s="11"/>
      <c r="I92" s="11"/>
      <c r="J92" s="9"/>
      <c r="K92" s="9"/>
    </row>
    <row r="93" spans="1:11" ht="16.149999999999999" customHeight="1" x14ac:dyDescent="0.25">
      <c r="A93" s="9"/>
      <c r="B93" s="10"/>
      <c r="C93" s="11"/>
      <c r="D93" s="11"/>
      <c r="E93" s="9"/>
      <c r="F93" s="9"/>
      <c r="G93" s="10"/>
      <c r="H93" s="11"/>
      <c r="I93" s="11"/>
      <c r="J93" s="9"/>
      <c r="K93" s="9"/>
    </row>
    <row r="94" spans="1:11" ht="16.149999999999999" customHeight="1" x14ac:dyDescent="0.25">
      <c r="A94" s="9"/>
      <c r="B94" s="10"/>
      <c r="C94" s="11"/>
      <c r="D94" s="11"/>
      <c r="E94" s="9"/>
      <c r="F94" s="9"/>
      <c r="G94" s="10"/>
      <c r="H94" s="11"/>
      <c r="I94" s="11"/>
      <c r="J94" s="9"/>
      <c r="K94" s="9"/>
    </row>
    <row r="95" spans="1:11" ht="16.149999999999999" customHeight="1" x14ac:dyDescent="0.25">
      <c r="A95" s="9"/>
      <c r="B95" s="10"/>
      <c r="C95" s="11"/>
      <c r="D95" s="11"/>
      <c r="E95" s="9"/>
      <c r="F95" s="9"/>
      <c r="G95" s="10"/>
      <c r="H95" s="11"/>
      <c r="I95" s="11"/>
      <c r="J95" s="9"/>
      <c r="K95" s="9"/>
    </row>
    <row r="96" spans="1:11" ht="16.149999999999999" customHeight="1" x14ac:dyDescent="0.25">
      <c r="A96" s="9"/>
      <c r="B96" s="10"/>
      <c r="C96" s="11"/>
      <c r="D96" s="11"/>
      <c r="E96" s="9"/>
      <c r="F96" s="9"/>
      <c r="G96" s="10"/>
      <c r="H96" s="11"/>
      <c r="I96" s="11"/>
      <c r="J96" s="9"/>
      <c r="K96" s="9"/>
    </row>
    <row r="97" spans="1:11" ht="16.149999999999999" customHeight="1" x14ac:dyDescent="0.25">
      <c r="A97" s="9"/>
      <c r="B97" s="10"/>
      <c r="C97" s="11"/>
      <c r="D97" s="11"/>
      <c r="E97" s="9"/>
      <c r="F97" s="9"/>
      <c r="G97" s="10"/>
      <c r="H97" s="11"/>
      <c r="I97" s="11"/>
      <c r="J97" s="9"/>
      <c r="K97" s="9"/>
    </row>
    <row r="98" spans="1:11" ht="16.149999999999999" customHeight="1" x14ac:dyDescent="0.25">
      <c r="A98" s="9"/>
      <c r="B98" s="10"/>
      <c r="C98" s="11"/>
      <c r="D98" s="11"/>
      <c r="E98" s="9"/>
      <c r="F98" s="9"/>
      <c r="G98" s="10"/>
      <c r="H98" s="11"/>
      <c r="I98" s="11"/>
      <c r="J98" s="9"/>
      <c r="K98" s="9"/>
    </row>
    <row r="99" spans="1:11" ht="16.149999999999999" customHeight="1" x14ac:dyDescent="0.25">
      <c r="A99" s="9"/>
      <c r="B99" s="10"/>
      <c r="C99" s="11"/>
      <c r="D99" s="11"/>
      <c r="E99" s="9"/>
      <c r="F99" s="9"/>
      <c r="G99" s="10"/>
      <c r="H99" s="11"/>
      <c r="I99" s="11"/>
      <c r="J99" s="9"/>
      <c r="K99" s="9"/>
    </row>
    <row r="100" spans="1:11" ht="16.149999999999999" customHeight="1" x14ac:dyDescent="0.25">
      <c r="A100" s="9"/>
      <c r="B100" s="10"/>
      <c r="C100" s="11"/>
      <c r="D100" s="11"/>
      <c r="E100" s="9"/>
      <c r="F100" s="9"/>
      <c r="G100" s="10"/>
      <c r="H100" s="11"/>
      <c r="I100" s="11"/>
      <c r="J100" s="9"/>
      <c r="K100" s="9"/>
    </row>
    <row r="101" spans="1:11" ht="16.149999999999999" customHeight="1" x14ac:dyDescent="0.25">
      <c r="A101" s="9"/>
      <c r="B101" s="10"/>
      <c r="C101" s="11"/>
      <c r="D101" s="11"/>
      <c r="E101" s="9"/>
      <c r="F101" s="9"/>
      <c r="G101" s="10"/>
      <c r="H101" s="11"/>
      <c r="I101" s="11"/>
      <c r="J101" s="9"/>
      <c r="K101" s="9"/>
    </row>
    <row r="102" spans="1:11" ht="16.149999999999999" customHeight="1" x14ac:dyDescent="0.25">
      <c r="A102" s="9"/>
      <c r="B102" s="10"/>
      <c r="C102" s="11"/>
      <c r="D102" s="11"/>
      <c r="E102" s="9"/>
      <c r="F102" s="9"/>
      <c r="G102" s="10"/>
      <c r="H102" s="11"/>
      <c r="I102" s="11"/>
      <c r="J102" s="9"/>
      <c r="K102" s="9"/>
    </row>
    <row r="103" spans="1:11" ht="16.149999999999999" customHeight="1" x14ac:dyDescent="0.25">
      <c r="A103" s="9"/>
      <c r="B103" s="10"/>
      <c r="C103" s="11"/>
      <c r="D103" s="11"/>
      <c r="E103" s="9"/>
      <c r="F103" s="9"/>
      <c r="G103" s="10"/>
      <c r="H103" s="11"/>
      <c r="I103" s="11"/>
      <c r="J103" s="9"/>
      <c r="K103" s="9"/>
    </row>
  </sheetData>
  <mergeCells count="4">
    <mergeCell ref="B2:J2"/>
    <mergeCell ref="B71:J71"/>
    <mergeCell ref="B3:I3"/>
    <mergeCell ref="B4:J4"/>
  </mergeCells>
  <conditionalFormatting sqref="E6:E16 E21:E29 E33:E37 E41:E44 E48:E57 E61:E69 J21:J27 J31:J37 J41:J47 J51:J61 J65:J69">
    <cfRule type="iconSet" priority="9">
      <iconSet iconSet="3ArrowsGray" showValue="0">
        <cfvo type="percent" val="0"/>
        <cfvo type="num" val="0"/>
        <cfvo type="num" val="0" gte="0"/>
      </iconSet>
    </cfRule>
  </conditionalFormatting>
  <dataValidations count="13">
    <dataValidation allowBlank="1" showInputMessage="1" showErrorMessage="1" prompt="Chart summarizing Actual Expenses sorted in descending order" sqref="G6" xr:uid="{00000000-0002-0000-0000-000000000000}"/>
    <dataValidation allowBlank="1" showInputMessage="1" showErrorMessage="1" prompt="Enter budget details under Apparel category" sqref="B20" xr:uid="{00000000-0002-0000-0000-000003000000}"/>
    <dataValidation allowBlank="1" showInputMessage="1" showErrorMessage="1" prompt="Enter budget details under Gifts category" sqref="B32" xr:uid="{00000000-0002-0000-0000-000004000000}"/>
    <dataValidation allowBlank="1" showInputMessage="1" showErrorMessage="1" prompt="Enter budget details under Music category" sqref="B40" xr:uid="{00000000-0002-0000-0000-000005000000}"/>
    <dataValidation allowBlank="1" showInputMessage="1" showErrorMessage="1" prompt="Enter budget details under Reception category" sqref="B47" xr:uid="{00000000-0002-0000-0000-000006000000}"/>
    <dataValidation allowBlank="1" showInputMessage="1" showErrorMessage="1" prompt="Enter budget details for Other Expenses" sqref="B60" xr:uid="{00000000-0002-0000-0000-000007000000}"/>
    <dataValidation allowBlank="1" showInputMessage="1" showErrorMessage="1" prompt="Enter budget details under Decorations category" sqref="G20" xr:uid="{00000000-0002-0000-0000-000008000000}"/>
    <dataValidation allowBlank="1" showInputMessage="1" showErrorMessage="1" prompt="Enter budget details under Flowers category" sqref="G30" xr:uid="{00000000-0002-0000-0000-000009000000}"/>
    <dataValidation allowBlank="1" showInputMessage="1" showErrorMessage="1" prompt="Enter budget details under Photography category" sqref="G40" xr:uid="{00000000-0002-0000-0000-00000A000000}"/>
    <dataValidation allowBlank="1" showInputMessage="1" showErrorMessage="1" prompt="Enter budget details under Stationery / Printing category" sqref="G50" xr:uid="{00000000-0002-0000-0000-00000B000000}"/>
    <dataValidation allowBlank="1" showInputMessage="1" showErrorMessage="1" prompt="Enter budget details under Transportation category" sqref="G64" xr:uid="{00000000-0002-0000-0000-00000C000000}"/>
    <dataValidation allowBlank="1" showInputMessage="1" showErrorMessage="1" prompt="The categories in this list correspond to the tables below.  Update the information in the tables below for the data in this table to update automatically.  Formulas in this table are connected to the related tables below." sqref="B5" xr:uid="{08549B67-1452-4EB6-BE6D-1E91DB254F37}"/>
    <dataValidation allowBlank="1" showInputMessage="1" showErrorMessage="1" prompt="The information in this column of the Summary table is automatically calculated based on the information provided in the data tables below." sqref="C5:E5 C20:D20 H20:I20 C32:D32 H30:I30 C40:D40 H40:I40 C47:D47 H50:I50 C60:D60 H64:I64" xr:uid="{00000000-0002-0000-0000-000002000000}"/>
  </dataValidations>
  <printOptions horizontalCentered="1"/>
  <pageMargins left="0.4" right="0.4" top="0.4" bottom="0.4" header="0.3" footer="0.3"/>
  <pageSetup scale="63" orientation="portrait" horizontalDpi="4294967293" r:id="rId1"/>
  <ignoredErrors>
    <ignoredError sqref="J31:J35 E33:E36 B21:E28 G21:J26 B6:E12 B41:E43 G41:J46 B48:E56 G51:J60 B61:E68 J65 G66:J68 G65:I65 B14:E15 B13 D13:E13" calculatedColumn="1"/>
  </ignoredErrors>
  <drawing r:id="rId2"/>
  <tableParts count="11">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5BABDA6A-20F0-4FB7-8328-152424AE53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28D3AA-052B-4F36-BCDA-50681233D2A2}">
  <ds:schemaRefs>
    <ds:schemaRef ds:uri="http://schemas.microsoft.com/sharepoint/v3/contenttype/forms"/>
  </ds:schemaRefs>
</ds:datastoreItem>
</file>

<file path=customXml/itemProps3.xml><?xml version="1.0" encoding="utf-8"?>
<ds:datastoreItem xmlns:ds="http://schemas.openxmlformats.org/officeDocument/2006/customXml" ds:itemID="{08A4CBEA-7430-4085-B0C0-2A7D237D483C}">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elements/1.1/"/>
    <ds:schemaRef ds:uri="http://schemas.microsoft.com/sharepoint/v3"/>
    <ds:schemaRef ds:uri="http://purl.org/dc/dcmitype/"/>
    <ds:schemaRef ds:uri="http://schemas.microsoft.com/office/infopath/2007/PartnerControls"/>
    <ds:schemaRef ds:uri="230e9df3-be65-4c73-a93b-d1236ebd677e"/>
    <ds:schemaRef ds:uri="16c05727-aa75-4e4a-9b5f-8a80a1165891"/>
    <ds:schemaRef ds:uri="71af3243-3dd4-4a8d-8c0d-dd76da1f02a5"/>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TM22305013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Wedding budget</vt:lpstr>
      <vt:lpstr>'Wedding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YOUTH R4</dc:title>
  <dc:subject/>
  <dc:creator/>
  <cp:keywords/>
  <dc:description/>
  <cp:lastModifiedBy/>
  <cp:revision/>
  <dcterms:created xsi:type="dcterms:W3CDTF">2024-04-20T20:40:59Z</dcterms:created>
  <dcterms:modified xsi:type="dcterms:W3CDTF">2024-04-21T05:54:49Z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